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8C4F1C90-05EB-6A55-5F09-09C24B55AC0B}"/>
  <workbookPr codeName="DieseArbeitsmappe" defaultThemeVersion="124226"/>
  <bookViews>
    <workbookView xWindow="-15" yWindow="-15" windowWidth="14520" windowHeight="15240" tabRatio="784"/>
  </bookViews>
  <sheets>
    <sheet name="Start" sheetId="6" r:id="rId1"/>
    <sheet name="Grundlagen" sheetId="7" r:id="rId2"/>
    <sheet name="Resultate Wärmeschutz" sheetId="13" r:id="rId3"/>
    <sheet name="Resultate Kälteschutz" sheetId="12" r:id="rId4"/>
    <sheet name="Anleitung" sheetId="17" r:id="rId5"/>
    <sheet name="Stoffwerte Dämmung" sheetId="1" state="veryHidden" r:id="rId6"/>
    <sheet name="Weitere Werte" sheetId="14" state="veryHidden" r:id="rId7"/>
    <sheet name="Amortisationsrechnung" sheetId="18" state="veryHidden" r:id="rId8"/>
    <sheet name="Sprache" sheetId="20" state="veryHidden" r:id="rId9"/>
    <sheet name="History" sheetId="21" state="veryHidden" r:id="rId10"/>
  </sheets>
  <definedNames>
    <definedName name="_xlnm.Print_Area" localSheetId="4">Anleitung!$A$1:$L$67</definedName>
    <definedName name="_xlnm.Print_Area" localSheetId="1">Grundlagen!$A$1:$Q$62</definedName>
    <definedName name="_xlnm.Print_Area" localSheetId="3">'Resultate Kälteschutz'!$B$1:$M$59</definedName>
    <definedName name="_xlnm.Print_Area" localSheetId="2">'Resultate Wärmeschutz'!$A$1:$M$56</definedName>
    <definedName name="_xlnm.Print_Area" localSheetId="0">Start!$A$1:$N$37</definedName>
    <definedName name="FeldAmortisationIsolierung">Grundlagen!$J$60</definedName>
    <definedName name="FeldAmortisationIsolierung_V2">Grundlagen!$L$60</definedName>
    <definedName name="FeldBerührungsschtzTemp">Grundlagen!$J$42</definedName>
    <definedName name="FeldBerührungsschtzTemp_V2">Grundlagen!$L$42</definedName>
    <definedName name="FeldBetriebszeitJahr">Grundlagen!$J$54</definedName>
    <definedName name="FeldBetriebszeitJahr_V2">Grundlagen!$L$54</definedName>
    <definedName name="FeldBetriebszeitTag">Grundlagen!$J$53</definedName>
    <definedName name="FeldBetriebszeitTag_V2">Grundlagen!$L$53</definedName>
    <definedName name="FeldDämmMaterial">Grundlagen!$J$18</definedName>
    <definedName name="FeldDämmMaterial_Benutzer">Grundlagen!$J$19</definedName>
    <definedName name="FeldDämmMaterial_Benutzer_V2">Grundlagen!$L$19</definedName>
    <definedName name="FeldDämmMaterial_V2">Grundlagen!$L$18</definedName>
    <definedName name="FeldDampfbremse">Grundlagen!$J$45</definedName>
    <definedName name="FeldDampfbremse_V2">Grundlagen!$L$45</definedName>
    <definedName name="FeldDampfbremseBez">Grundlagen!$J$46</definedName>
    <definedName name="FeldDampfbremseBez_V2">Grundlagen!$L$46</definedName>
    <definedName name="FeldDD">Grundlagen!$J$22</definedName>
    <definedName name="FeldDD_V2">Grundlagen!$L$22</definedName>
    <definedName name="FeldDiD">Grundlagen!$J$21</definedName>
    <definedName name="FeldDiD_V2">Grundlagen!$L$21</definedName>
    <definedName name="FeldDR">Grundlagen!$J$15</definedName>
    <definedName name="FeldDR_V2">Grundlagen!$L$15</definedName>
    <definedName name="FeldDU">Grundlagen!$J$48</definedName>
    <definedName name="FeldDU_V2">Grundlagen!$L$48</definedName>
    <definedName name="FeldEmissionsfaktor">Grundlagen!$J$58</definedName>
    <definedName name="FeldEmissionsfaktor_V2">Grundlagen!$L$58</definedName>
    <definedName name="FeldEmissionsgradUmmantelung">Grundlagen!$J$27</definedName>
    <definedName name="FeldEmissionsgradUmmantelung_V2">Grundlagen!$L$27</definedName>
    <definedName name="FeldEmissionsgradUmmantelungBez">Grundlagen!$J$26</definedName>
    <definedName name="FeldEmissionsgradUmmantelungBez_V2">Grundlagen!$L$26</definedName>
    <definedName name="FeldEnergiepreis">Grundlagen!$J$59</definedName>
    <definedName name="FeldEnergiepreis_V2">Grundlagen!$L$59</definedName>
    <definedName name="FeldEnergiepreissteigerung">Grundlagen!$J$62</definedName>
    <definedName name="FeldEnergiepreissteigerung_V2">Grundlagen!$L$62</definedName>
    <definedName name="FeldEnergietraeger">Grundlagen!$J$56</definedName>
    <definedName name="FeldEnergietraeger_V2">Grundlagen!$L$56</definedName>
    <definedName name="FeldFD">Grundlagen!$J$49</definedName>
    <definedName name="FeldFD_V2">Grundlagen!$L$49</definedName>
    <definedName name="FeldFeuchte">'Stoffwerte Dämmung'!$H$1</definedName>
    <definedName name="FeldFeuchte_V2">'Stoffwerte Dämmung'!$H$2</definedName>
    <definedName name="FeldFli">Grundlagen!$J$50</definedName>
    <definedName name="FeldFli_V2">Grundlagen!$L$50</definedName>
    <definedName name="FeldLaengeRohrleitung">Grundlagen!$J$55</definedName>
    <definedName name="FeldLaengeRohrleitung_V2">Grundlagen!$L$55</definedName>
    <definedName name="FeldLambda10">'Stoffwerte Dämmung'!$J$50</definedName>
    <definedName name="FeldLambda10_V2">'Stoffwerte Dämmung'!$J$63</definedName>
    <definedName name="FeldLambda20">'Stoffwerte Dämmung'!$J$49</definedName>
    <definedName name="FeldLambda20_V2">'Stoffwerte Dämmung'!$J$62</definedName>
    <definedName name="FeldLambdaB">Grundlagen!#REF!</definedName>
    <definedName name="FeldLambdaB_V2">Grundlagen!#REF!</definedName>
    <definedName name="FeldLambdaBenutzer">Grundlagen!#REF!</definedName>
    <definedName name="FeldLambdaBenutzer_V2">Grundlagen!#REF!</definedName>
    <definedName name="FeldLambdaDeklariert">Grundlagen!$J$20</definedName>
    <definedName name="FeldLambdaDeklariert_V2">Grundlagen!$L$20</definedName>
    <definedName name="FeldLambdaMittel">'Stoffwerte Dämmung'!$K$48</definedName>
    <definedName name="FeldLambdaMittel_V2">'Stoffwerte Dämmung'!$K$61</definedName>
    <definedName name="FeldLambdaR">Grundlagen!$J$14</definedName>
    <definedName name="FeldLambdaR_V2">Grundlagen!$L$14</definedName>
    <definedName name="FeldLambdaReal">'Stoffwerte Dämmung'!$J$48</definedName>
    <definedName name="FeldLambdaReal_V2">'Stoffwerte Dämmung'!$J$61</definedName>
    <definedName name="FeldLambdaVorhandenMax">'Stoffwerte Dämmung'!$N$4</definedName>
    <definedName name="FeldLambdaVorhandenMax_V2">'Stoffwerte Dämmung'!$N$5</definedName>
    <definedName name="FeldLambdaVorhandenMin">'Stoffwerte Dämmung'!$M$4</definedName>
    <definedName name="FeldLambdaVorhandenMin_V2">'Stoffwerte Dämmung'!$M$5</definedName>
    <definedName name="FeldLambdaZ">Grundlagen!$J$25</definedName>
    <definedName name="FeldLambdaZ_V2">Grundlagen!$L$25</definedName>
    <definedName name="FeldLambdaZBez">Grundlagen!$J$24</definedName>
    <definedName name="FeldLambdaZBez_V2">Grundlagen!$L$24</definedName>
    <definedName name="FeldLuftFeuchte">Grundlagen!$J$37</definedName>
    <definedName name="FeldLuftFeuchte_V2">Grundlagen!$L$37</definedName>
    <definedName name="FeldMaxMinTemp">'Stoffwerte Dämmung'!$E$12</definedName>
    <definedName name="FeldMediumstemperatur">Grundlagen!$J$33</definedName>
    <definedName name="FeldMediumstemperatur_V2">Grundlagen!$L$33</definedName>
    <definedName name="FeldMinMaxTemp">'Stoffwerte Dämmung'!$D$12</definedName>
    <definedName name="FeldName_Variante2">Grundlagen!$L$11</definedName>
    <definedName name="FeldNutzungszeitAnlage">Grundlagen!$J$61</definedName>
    <definedName name="FeldNutzungszeitAnlage_V2">Grundlagen!$L$61</definedName>
    <definedName name="FeldPreisIsolierung">Grundlagen!#REF!</definedName>
    <definedName name="FeldPreisIsolierung_V2">Grundlagen!#REF!</definedName>
    <definedName name="FeldRohrAusrichtung">Grundlagen!$J$30</definedName>
    <definedName name="FeldRohrAusrichtung_V2">Grundlagen!$L$30</definedName>
    <definedName name="FeldRohrMaterial">Grundlagen!$J$13</definedName>
    <definedName name="FeldRohrMaterial_V2">Grundlagen!$L$13</definedName>
    <definedName name="FeldSD">Grundlagen!$J$47</definedName>
    <definedName name="FeldSD_V2">Grundlagen!$L$47</definedName>
    <definedName name="FeldUmgebungstemperatur">Grundlagen!$J$36</definedName>
    <definedName name="FeldUmgebungstemperatur_V2">Grundlagen!$L$36</definedName>
    <definedName name="FeldWasserdampfdiff">Grundlagen!$J$23</definedName>
    <definedName name="FeldWasserdampfdiff_V2">Grundlagen!$L$23</definedName>
    <definedName name="FeldWBR">Grundlagen!$J$29</definedName>
    <definedName name="FeldWBR_V2">Grundlagen!$L$29</definedName>
    <definedName name="FeldWBRBez">Grundlagen!$J$28</definedName>
    <definedName name="FeldWBRBez_V2">Grundlagen!$L$28</definedName>
    <definedName name="FeldWD">'Stoffwerte Dämmung'!$I$1</definedName>
    <definedName name="FeldWD_V2">'Stoffwerte Dämmung'!$I$2</definedName>
    <definedName name="FeldWindgeschwindigkeit">Grundlagen!$J$39</definedName>
    <definedName name="FeldWindgeschwindigkeit_V2">Grundlagen!$L$39</definedName>
    <definedName name="FeldWindgeschwindigkeitBez">Grundlagen!$J$38</definedName>
    <definedName name="FeldWindgeschwindigkeitBez_V2">Grundlagen!$L$38</definedName>
    <definedName name="FeldWirkungsgrad">Grundlagen!$J$57</definedName>
    <definedName name="FeldWirkungsgrad_V2">Grundlagen!$L$57</definedName>
    <definedName name="FeldZinssatz">Grundlagen!#REF!</definedName>
    <definedName name="FeldZinssatz_V2">Grundlagen!#REF!</definedName>
    <definedName name="FelsAdressePlaner">Start!$H$21</definedName>
    <definedName name="FelsAdressePlaner2">Start!#REF!</definedName>
    <definedName name="Liste_Amortisationszeit">'Weitere Werte'!$A$108:$B$110</definedName>
    <definedName name="Liste_Ausrichtung">'Weitere Werte'!$A$19:$A$20</definedName>
    <definedName name="Liste_DämmMaterial">'Stoffwerte Dämmung'!$A$4:$L$9</definedName>
    <definedName name="Liste_Dampfbremse">'Weitere Werte'!$A$81:$C$92</definedName>
    <definedName name="Liste_DD_Armaflex">'Stoffwerte Dämmung'!$F$16:$F$23</definedName>
    <definedName name="Liste_DD_Halogenfrei">'Stoffwerte Dämmung'!$G$16:$G$23</definedName>
    <definedName name="Liste_DD_Pir">'Stoffwerte Dämmung'!$A$16:$A$23</definedName>
    <definedName name="Liste_DD_Rock800">'Stoffwerte Dämmung'!$B$16:$B$23</definedName>
    <definedName name="Liste_DD_Rock850">'Stoffwerte Dämmung'!$C$16:$C$22</definedName>
    <definedName name="Liste_DD_VET">'Stoffwerte Dämmung'!$D$16:$D$22</definedName>
    <definedName name="Liste_DD_VETBES">'Stoffwerte Dämmung'!$E$16:$E$22</definedName>
    <definedName name="Liste_DiD_Armaflex">'Stoffwerte Dämmung'!$F$30:$F$53</definedName>
    <definedName name="Liste_DiD_Halogenfrei">'Stoffwerte Dämmung'!$G$30:$G$53</definedName>
    <definedName name="Liste_DiD_Pir">'Stoffwerte Dämmung'!$A$30:$A$73</definedName>
    <definedName name="Liste_DiD_Rock800">'Stoffwerte Dämmung'!$B$30:$B$66</definedName>
    <definedName name="Liste_DiD_Rock850">'Stoffwerte Dämmung'!$C$30:$C$69</definedName>
    <definedName name="Liste_DiD_VET">'Stoffwerte Dämmung'!$D$30:$D$70</definedName>
    <definedName name="Liste_DiD_VETBES">'Stoffwerte Dämmung'!$E$30:$E$70</definedName>
    <definedName name="Liste_EmissionsgradOberfläche">'Weitere Werte'!$H$47:$I$58</definedName>
    <definedName name="Liste_Energietraeger">'Weitere Werte'!$A$99:$E$103</definedName>
    <definedName name="Liste_Rohrmaterial">'Weitere Werte'!$A$7:$D$10</definedName>
    <definedName name="Liste_Unterkonstruktion">'Weitere Werte'!$A$35:$B$38</definedName>
    <definedName name="Liste_WBR">'Weitere Werte'!$A$70:$B$73</definedName>
    <definedName name="Liste_Windgeschwindigkeit">'Weitere Werte'!$A$26:$B$29</definedName>
    <definedName name="Matrix_LambdaD">'Stoffwerte Dämmung'!$K$30:$CZ$37</definedName>
    <definedName name="RECO2">#REF!</definedName>
    <definedName name="RECO2_V2">#REF!</definedName>
    <definedName name="REDeltaCO2">#REF!</definedName>
    <definedName name="REDeltaEnergie">#REF!</definedName>
    <definedName name="REDeltaKosten">#REF!</definedName>
    <definedName name="REEnergie">#REF!</definedName>
    <definedName name="REEnergie_V2">#REF!</definedName>
    <definedName name="REKosten">#REF!</definedName>
    <definedName name="REKosten_V2">#REF!</definedName>
    <definedName name="RKCO2">'Resultate Kälteschutz'!$J$40</definedName>
    <definedName name="RKCO2_V2">'Resultate Kälteschutz'!$L$40</definedName>
    <definedName name="RKDeltaCO2">'Resultate Kälteschutz'!$J$45</definedName>
    <definedName name="RKDeltaEnergie">'Resultate Kälteschutz'!$J$43</definedName>
    <definedName name="RKDeltaKosten">'Resultate Kälteschutz'!$J$44</definedName>
    <definedName name="RKDH">'Resultate Kälteschutz'!$J$33</definedName>
    <definedName name="RKDH_V2">'Resultate Kälteschutz'!$L$33</definedName>
    <definedName name="RKEnergie">'Resultate Kälteschutz'!$J$38</definedName>
    <definedName name="RKEnergie_V2">'Resultate Kälteschutz'!$L$38</definedName>
    <definedName name="RKF">'Resultate Kälteschutz'!$J$35</definedName>
    <definedName name="RKF_V2">'Resultate Kälteschutz'!$L$35</definedName>
    <definedName name="RKhAussen">'Resultate Kälteschutz'!$J$11</definedName>
    <definedName name="RKhAussen_V2">'Resultate Kälteschutz'!$L$11</definedName>
    <definedName name="RKKosten">'Resultate Kälteschutz'!$J$39</definedName>
    <definedName name="RKKosten_V2">'Resultate Kälteschutz'!$L$39</definedName>
    <definedName name="RKLambdaB">'Resultate Kälteschutz'!$J$10</definedName>
    <definedName name="RKLambdaB_V2">'Resultate Kälteschutz'!$L$10</definedName>
    <definedName name="RKLambdaD">'Resultate Kälteschutz'!$J$28</definedName>
    <definedName name="RKLambdaD_V2">'Resultate Kälteschutz'!$L$28</definedName>
    <definedName name="RKLambdaDD">'Resultate Kälteschutz'!$J$29</definedName>
    <definedName name="RKLambdaDD_V2">'Resultate Kälteschutz'!$L$29</definedName>
    <definedName name="RKOberflächentemp">'Resultate Kälteschutz'!$J$12</definedName>
    <definedName name="RKOberflächentemp_V2">'Resultate Kälteschutz'!$L$12</definedName>
    <definedName name="RKOberflächentempTauwasser">'Resultate Kälteschutz'!$J$23</definedName>
    <definedName name="RKOberflächentempTauwasser_V2">'Resultate Kälteschutz'!$L$23</definedName>
    <definedName name="RKP">'Resultate Kälteschutz'!$J$32</definedName>
    <definedName name="RKP_V2">'Resultate Kälteschutz'!$L$32</definedName>
    <definedName name="RKPSE">'Resultate Kälteschutz'!$J$31</definedName>
    <definedName name="RKPSE_V2">'Resultate Kälteschutz'!$L$31</definedName>
    <definedName name="RKRD">'Resultate Kälteschutz'!$J$30</definedName>
    <definedName name="RKRD_V2">'Resultate Kälteschutz'!$L$30</definedName>
    <definedName name="RKRWert">'Resultate Kälteschutz'!$J$16</definedName>
    <definedName name="RKRWert_V2">'Resultate Kälteschutz'!$L$16</definedName>
    <definedName name="RKVDämm">'Resultate Kälteschutz'!$J$34</definedName>
    <definedName name="RKVDämm_V2">'Resultate Kälteschutz'!$L$34</definedName>
    <definedName name="RKWärmestromRad">'Resultate Kälteschutz'!$J$17</definedName>
    <definedName name="RKWärmestromRad_V2">'Resultate Kälteschutz'!$L$17</definedName>
    <definedName name="RKWärmestromRadWBR">'Resultate Kälteschutz'!$J$18</definedName>
    <definedName name="RKWärmestromRadWBR_V2">'Resultate Kälteschutz'!$L$18</definedName>
    <definedName name="RWCO2">'Resultate Wärmeschutz'!$J$35</definedName>
    <definedName name="RWCO2_V2">'Resultate Wärmeschutz'!$L$35</definedName>
    <definedName name="RWDämmungNachMuKEn">'Resultate Wärmeschutz'!$J$27</definedName>
    <definedName name="RWDämmungNachMuKEn_V2">'Resultate Wärmeschutz'!$L$27</definedName>
    <definedName name="RWDeltaCO2">'Resultate Wärmeschutz'!$J$40</definedName>
    <definedName name="RWDeltaEnergie">'Resultate Wärmeschutz'!$J$38</definedName>
    <definedName name="RWDeltaKosten">'Resultate Wärmeschutz'!$J$39</definedName>
    <definedName name="RWEnergie">'Resultate Wärmeschutz'!$J$33</definedName>
    <definedName name="RWEnergie_V2">'Resultate Wärmeschutz'!$L$33</definedName>
    <definedName name="RWhAussen">'Resultate Wärmeschutz'!$J$11</definedName>
    <definedName name="RWhAussen_V2">'Resultate Wärmeschutz'!$L$11</definedName>
    <definedName name="RWKosten">'Resultate Wärmeschutz'!$J$34</definedName>
    <definedName name="RWKosten_V2">'Resultate Wärmeschutz'!$L$34</definedName>
    <definedName name="RWLambdaB">'Resultate Wärmeschutz'!$J$10</definedName>
    <definedName name="RWLambdaB_V2">'Resultate Wärmeschutz'!$L$10</definedName>
    <definedName name="RWOberflächentemp">'Resultate Wärmeschutz'!$J$12</definedName>
    <definedName name="RWOberflächentemp_V2">'Resultate Wärmeschutz'!$L$12</definedName>
    <definedName name="RWRWert">'Resultate Wärmeschutz'!$J$16</definedName>
    <definedName name="RWRWert_V2">'Resultate Wärmeschutz'!$L$16</definedName>
    <definedName name="RWWärmestromRad">'Resultate Wärmeschutz'!$J$17</definedName>
    <definedName name="RWWärmestromRad_V2">'Resultate Wärmeschutz'!$L$17</definedName>
    <definedName name="RWWärmestromRadWBR">'Resultate Wärmeschutz'!$J$18</definedName>
    <definedName name="RWWärmestromRadWBR_V2">'Resultate Wärmeschutz'!$L$18</definedName>
    <definedName name="SD_GrFeuchte_Glas">'Stoffwerte Dämmung'!$H$7</definedName>
    <definedName name="SD_GrFeuchte_Kautschuk">'Stoffwerte Dämmung'!$H$8</definedName>
    <definedName name="SD_GrFeuchte_KautschukNH">'Stoffwerte Dämmung'!$H$9</definedName>
    <definedName name="SD_GrFeuchte_keineDämmung">'Stoffwerte Dämmung'!$H$4</definedName>
    <definedName name="SD_GrFeuchte_PIR">'Stoffwerte Dämmung'!$H$5</definedName>
    <definedName name="SD_GrFeuchte_STW">'Stoffwerte Dämmung'!$H$6</definedName>
    <definedName name="SD_LambdaThöchst_Glas">'Stoffwerte Dämmung'!$L$7</definedName>
    <definedName name="SD_LambdaThöchst_Kautschuk">'Stoffwerte Dämmung'!$L$8</definedName>
    <definedName name="SD_LambdaThöchst_KautschukNH">'Stoffwerte Dämmung'!$L$9</definedName>
    <definedName name="SD_LambdaThöchst_keineDämmung">'Stoffwerte Dämmung'!$L$4</definedName>
    <definedName name="SD_LambdaThöchst_PIR">'Stoffwerte Dämmung'!$L$5</definedName>
    <definedName name="SD_LambdaThöchst_STW">'Stoffwerte Dämmung'!$L$6</definedName>
    <definedName name="SD_LambdaTtiefst_Glas">'Stoffwerte Dämmung'!$K$7</definedName>
    <definedName name="SD_LambdaTtiefst_Kautschuk">'Stoffwerte Dämmung'!$K$8</definedName>
    <definedName name="SD_LambdaTtiefst_KautschukNH">'Stoffwerte Dämmung'!$K$9</definedName>
    <definedName name="SD_LambdaTtiefst_keineDämmung">'Stoffwerte Dämmung'!$K$4</definedName>
    <definedName name="SD_LambdaTtiefst_PIR">'Stoffwerte Dämmung'!$K$5</definedName>
    <definedName name="SD_LambdaTtiefst_STW">'Stoffwerte Dämmung'!$K$6</definedName>
    <definedName name="SD_Name_Glas">'Stoffwerte Dämmung'!$A$7</definedName>
    <definedName name="SD_Name_Kautschuk">'Stoffwerte Dämmung'!$A$8</definedName>
    <definedName name="SD_Name_KautschukNH">'Stoffwerte Dämmung'!$A$9</definedName>
    <definedName name="SD_Name_keineDämmung">'Stoffwerte Dämmung'!$A$4</definedName>
    <definedName name="SD_Name_PIR">'Stoffwerte Dämmung'!$A$5</definedName>
    <definedName name="SD_Name_STW">'Stoffwerte Dämmung'!$A$6</definedName>
    <definedName name="SD_u_Glas">'Stoffwerte Dämmung'!$I$7</definedName>
    <definedName name="SD_u_Kautschuk">'Stoffwerte Dämmung'!$I$8</definedName>
    <definedName name="SD_u_KautschukNH">'Stoffwerte Dämmung'!$I$9</definedName>
    <definedName name="SD_u_keineDämmung">'Stoffwerte Dämmung'!$I$4</definedName>
    <definedName name="SD_u_PIR">'Stoffwerte Dämmung'!$I$5</definedName>
    <definedName name="SD_u_STW">'Stoffwerte Dämmung'!$I$6</definedName>
    <definedName name="Sprache">Sprache!$D$8</definedName>
    <definedName name="WW_Lambda_CURohr">'Weitere Werte'!$B$9</definedName>
    <definedName name="WW_Lambda_EdelstahlRohr">'Weitere Werte'!$B$8</definedName>
    <definedName name="WW_Lambda_KunststoffRohr">'Weitere Werte'!$B$10</definedName>
    <definedName name="WW_Lambda_Stahlrohr">'Weitere Werte'!$B$7</definedName>
    <definedName name="WW_Name_Amort_kurz">'Weitere Werte'!$A$108</definedName>
    <definedName name="WW_Name_Amort_lang">'Weitere Werte'!$A$110</definedName>
    <definedName name="WW_Name_Amort_mittel">'Weitere Werte'!$A$109</definedName>
    <definedName name="WW_Name_CURohr">'Weitere Werte'!$A$9</definedName>
    <definedName name="WW_Name_EdelstahlRohr">'Weitere Werte'!$A$8</definedName>
    <definedName name="WW_Name_Energie_Gas">'Weitere Werte'!$A$100</definedName>
    <definedName name="WW_Name_Energie_Öl">'Weitere Werte'!$A$99</definedName>
    <definedName name="WW_Name_Energie_Pellets">'Weitere Werte'!$A$103</definedName>
    <definedName name="WW_Name_Energie_Strom_LW">'Weitere Werte'!$A$101</definedName>
    <definedName name="WW_Name_Energie_Strom_WS">'Weitere Werte'!$A$102</definedName>
    <definedName name="WW_Name_KunststoffRohr">'Weitere Werte'!$A$10</definedName>
    <definedName name="WW_Name_Oberfläche_Alu_e">'Weitere Werte'!$H$48</definedName>
    <definedName name="WW_Name_Oberfläche_Alu_o">'Weitere Werte'!$H$49</definedName>
    <definedName name="WW_Name_Oberfläche_Alu_w">'Weitere Werte'!$H$50</definedName>
    <definedName name="WW_Name_Oberfläche_Edelstahl">'Weitere Werte'!$H$51</definedName>
    <definedName name="WW_Name_Oberfläche_keine">'Weitere Werte'!$H$47</definedName>
    <definedName name="WW_Name_Oberfläche_Metall_s">'Weitere Werte'!$H$56</definedName>
    <definedName name="WW_Name_Oberfläche_Metall_v">'Weitere Werte'!$H$57</definedName>
    <definedName name="WW_Name_Oberfläche_nicht_metallisch">'Weitere Werte'!$H$58</definedName>
    <definedName name="WW_Name_Oberfläche_Stahl_f">'Weitere Werte'!$H$52</definedName>
    <definedName name="WW_Name_Oberfläche_Stahl_g">'Weitere Werte'!$H$53</definedName>
    <definedName name="WW_Name_Oberfläche_Stahl_k">'Weitere Werte'!$H$55</definedName>
    <definedName name="WW_Name_Oberfläche_Stahl_v">'Weitere Werte'!$H$54</definedName>
    <definedName name="WW_Name_sd_alu">'Weitere Werte'!$A$83</definedName>
    <definedName name="WW_Name_sd_alu_pet">'Weitere Werte'!$A$82</definedName>
    <definedName name="WW_Name_sd_Bit_10">'Weitere Werte'!$A$90</definedName>
    <definedName name="WW_Name_sd_Bit_100">'Weitere Werte'!$A$92</definedName>
    <definedName name="WW_Name_sd_Bit_50">'Weitere Werte'!$A$91</definedName>
    <definedName name="WW_Name_sd_Blech_g">'Weitere Werte'!$A$87</definedName>
    <definedName name="WW_Name_sd_Blech_ng">'Weitere Werte'!$A$86</definedName>
    <definedName name="WW_Name_sd_FlK_20">'Weitere Werte'!$A$89</definedName>
    <definedName name="WW_Name_sd_FlK50">'Weitere Werte'!$A$88</definedName>
    <definedName name="WW_Name_sd_keine">'Weitere Werte'!$A$81</definedName>
    <definedName name="WW_Name_sd_klebAlu">'Weitere Werte'!$A$84</definedName>
    <definedName name="WW_Name_sd_KlebPE">'Weitere Werte'!$A$85</definedName>
    <definedName name="WW_Name_Stahlrohr">'Weitere Werte'!$A$7</definedName>
    <definedName name="WW_Name_Unterkonstruktion_gedämmt">'Weitere Werte'!$A$36</definedName>
    <definedName name="WW_Name_Unterkonstruktion_keine">'Weitere Werte'!$A$35</definedName>
    <definedName name="WW_Name_Unterkonstruktion_Stahl_gedämmt">'Weitere Werte'!$A$37</definedName>
    <definedName name="WW_Name_Unterkonstruktion_Stahl_ungedämmt">'Weitere Werte'!$A$38</definedName>
    <definedName name="WW_Name_wbr_keine">'Weitere Werte'!$A$70</definedName>
    <definedName name="WW_Name_wbr_übliche">'Weitere Werte'!$A$72</definedName>
    <definedName name="WW_Name_wbr_viele">'Weitere Werte'!$A$73</definedName>
    <definedName name="WW_Name_wbr_wenige">'Weitere Werte'!$A$71</definedName>
    <definedName name="WW_Name_Wind_aussen_frisch">'Weitere Werte'!$A$29</definedName>
    <definedName name="WW_Name_Wind_aussen_leise">'Weitere Werte'!$A$27</definedName>
    <definedName name="WW_Name_Wind_aussen_schwach">'Weitere Werte'!$A$28</definedName>
    <definedName name="WW_Name_Wind_innen">'Weitere Werte'!$A$26</definedName>
    <definedName name="WW_Rohrausrichtung_horizontal">'Weitere Werte'!$A$19</definedName>
    <definedName name="WW_Rohrausrichtung_vertikal">'Weitere Werte'!$A$20</definedName>
    <definedName name="WW_Wandstärke_CURohr">'Weitere Werte'!$C$9</definedName>
    <definedName name="WW_Wandstärke_EdelstahlRohr">'Weitere Werte'!$C$8</definedName>
    <definedName name="WW_Wandstärke_KunststoffRohr">'Weitere Werte'!$C$10</definedName>
    <definedName name="WW_Wandstärke_Stahlrohr">'Weitere Werte'!$C$7</definedName>
    <definedName name="WW_Wert_Amort_kurz">'Weitere Werte'!$B$108</definedName>
    <definedName name="WW_Wert_Amort_lang">'Weitere Werte'!$B$110</definedName>
    <definedName name="WW_Wert_Amort_mittel">'Weitere Werte'!$B$109</definedName>
    <definedName name="WW_Wert_CO2_Energie_Gas">'Weitere Werte'!$C$100</definedName>
    <definedName name="WW_Wert_CO2_Energie_Öl">'Weitere Werte'!$C$99</definedName>
    <definedName name="WW_Wert_CO2_Energie_Pellets">'Weitere Werte'!$C$103</definedName>
    <definedName name="WW_Wert_CO2_Energie_Strom_LW">'Weitere Werte'!$C$101</definedName>
    <definedName name="WW_Wert_CO2_Energie_Strom_WS">'Weitere Werte'!$C$102</definedName>
    <definedName name="WW_Wert_JAZ_Energie_Gas">'Weitere Werte'!$B$100</definedName>
    <definedName name="WW_Wert_JAZ_Energie_Öl">'Weitere Werte'!$B$99</definedName>
    <definedName name="WW_Wert_JAZ_Energie_Pellets">'Weitere Werte'!$B$103</definedName>
    <definedName name="WW_Wert_JAZ_Energie_Strom_LW">'Weitere Werte'!$B$101</definedName>
    <definedName name="WW_Wert_JAZ_Energie_Strom_WS">'Weitere Werte'!$B$102</definedName>
    <definedName name="WW_Wert_Name_Wind_aussen_frisch">'Weitere Werte'!$B$29</definedName>
    <definedName name="WW_Wert_Oberfläche_Alu_e">'Weitere Werte'!$I$48</definedName>
    <definedName name="WW_Wert_Oberfläche_Alu_o">'Weitere Werte'!$I$49</definedName>
    <definedName name="WW_Wert_Oberfläche_Alu_w">'Weitere Werte'!$I$50</definedName>
    <definedName name="WW_Wert_Oberfläche_Edelstahl">'Weitere Werte'!$I$51</definedName>
    <definedName name="WW_Wert_Oberfläche_keine">'Weitere Werte'!$I$47</definedName>
    <definedName name="WW_Wert_Oberfläche_Metall_s">'Weitere Werte'!$I$56</definedName>
    <definedName name="WW_Wert_Oberfläche_Metall_v">'Weitere Werte'!$I$57</definedName>
    <definedName name="WW_Wert_Oberfläche_nicht_metallisch">'Weitere Werte'!$I$58</definedName>
    <definedName name="WW_Wert_Oberfläche_Stahl_f">'Weitere Werte'!$I$52</definedName>
    <definedName name="WW_Wert_Oberfläche_Stahl_g">'Weitere Werte'!$I$53</definedName>
    <definedName name="WW_Wert_Oberfläche_Stahl_k">'Weitere Werte'!$I$55</definedName>
    <definedName name="WW_Wert_Oberfläche_Stahl_v">'Weitere Werte'!$I$54</definedName>
    <definedName name="WW_Wert_PEinheit_Energie_Gas">'Weitere Werte'!$E$100</definedName>
    <definedName name="WW_Wert_PEinheit_Energie_Öl">'Weitere Werte'!$E$99</definedName>
    <definedName name="WW_Wert_PEinheit_Energie_Pellets">'Weitere Werte'!$E$103</definedName>
    <definedName name="WW_Wert_PEinheit_Energie_Strom_LW">'Weitere Werte'!$E$101</definedName>
    <definedName name="WW_Wert_PEinheit_Energie_Strom_WS">'Weitere Werte'!$E$102</definedName>
    <definedName name="WW_Wert_Preis_Energie_Gas">'Weitere Werte'!$D$100</definedName>
    <definedName name="WW_Wert_Preis_Energie_Öl">'Weitere Werte'!$D$99</definedName>
    <definedName name="WW_Wert_Preis_Energie_Pellets">'Weitere Werte'!$D$103</definedName>
    <definedName name="WW_Wert_Preis_Energie_Strom_LW">'Weitere Werte'!$D$101</definedName>
    <definedName name="WW_Wert_Preis_Energie_Strom_WS">'Weitere Werte'!$D$102</definedName>
    <definedName name="WW_Wert_sd_alu">'Weitere Werte'!$B$83</definedName>
    <definedName name="WW_Wert_sd_alu_pet">'Weitere Werte'!$B$82</definedName>
    <definedName name="WW_Wert_sd_Bit_10">'Weitere Werte'!$B$90</definedName>
    <definedName name="WW_Wert_sd_Bit_100">'Weitere Werte'!$B$92</definedName>
    <definedName name="WW_Wert_sd_Bit_50">'Weitere Werte'!$B$91</definedName>
    <definedName name="WW_Wert_sd_Blech_g">'Weitere Werte'!$B$87</definedName>
    <definedName name="WW_Wert_sd_Blech_ng">'Weitere Werte'!$B$86</definedName>
    <definedName name="WW_Wert_sd_d_alu">'Weitere Werte'!$C$83</definedName>
    <definedName name="WW_Wert_sd_d_alu_pet">'Weitere Werte'!$C$82</definedName>
    <definedName name="WW_Wert_sd_d_Bit_10">'Weitere Werte'!$C$90</definedName>
    <definedName name="WW_Wert_sd_d_Bit_100">'Weitere Werte'!$C$92</definedName>
    <definedName name="WW_Wert_sd_d_Bit_50">'Weitere Werte'!$C$91</definedName>
    <definedName name="WW_Wert_sd_d_Blech_g">'Weitere Werte'!$C$87</definedName>
    <definedName name="WW_Wert_sd_d_Blech_ng">'Weitere Werte'!$C$86</definedName>
    <definedName name="WW_Wert_sd_d_FlK_20">'Weitere Werte'!$C$89</definedName>
    <definedName name="WW_Wert_sd_d_FlK50">'Weitere Werte'!$C$88</definedName>
    <definedName name="WW_Wert_sd_d_keine">'Weitere Werte'!$C$81</definedName>
    <definedName name="WW_Wert_sd_d_klebAlu">'Weitere Werte'!$C$84</definedName>
    <definedName name="WW_Wert_sd_d_KlebPE">'Weitere Werte'!$C$85</definedName>
    <definedName name="WW_Wert_sd_FlK_20">'Weitere Werte'!$B$89</definedName>
    <definedName name="WW_Wert_sd_FlK50">'Weitere Werte'!$B$88</definedName>
    <definedName name="WW_Wert_sd_keine">'Weitere Werte'!$B$81</definedName>
    <definedName name="WW_Wert_sd_klebAlu">'Weitere Werte'!$B$84</definedName>
    <definedName name="WW_Wert_sd_KlebPE">'Weitere Werte'!$B$85</definedName>
    <definedName name="WW_Wert_Unterkonstruktion_gedämmt">'Weitere Werte'!$B$36</definedName>
    <definedName name="WW_Wert_Unterkonstruktion_keine">'Weitere Werte'!$B$35</definedName>
    <definedName name="WW_Wert_Unterkonstruktion_Stahl_gedämmt">'Weitere Werte'!$B$37</definedName>
    <definedName name="WW_Wert_Unterkonstruktion_Stahl_ungedämmt">'Weitere Werte'!$B$38</definedName>
    <definedName name="WW_Wert_wbr_keine">'Weitere Werte'!$B$70</definedName>
    <definedName name="WW_Wert_wbr_übliche">'Weitere Werte'!$B$72</definedName>
    <definedName name="WW_Wert_wbr_viele">'Weitere Werte'!$B$73</definedName>
    <definedName name="WW_Wert_wbr_wenige">'Weitere Werte'!$B$71</definedName>
    <definedName name="WW_Wert_Wind_aussen_leise">'Weitere Werte'!$B$27</definedName>
    <definedName name="WW_Wert_Wind_aussen_schwach">'Weitere Werte'!$B$28</definedName>
    <definedName name="WW_Wert_Wind_innen">'Weitere Werte'!$B$26</definedName>
  </definedNames>
  <calcPr calcId="125725"/>
</workbook>
</file>

<file path=xl/calcChain.xml><?xml version="1.0" encoding="utf-8"?>
<calcChain xmlns="http://schemas.openxmlformats.org/spreadsheetml/2006/main">
  <c r="F321" i="20"/>
  <c r="B7" i="12" s="1"/>
  <c r="F322" i="20"/>
  <c r="B8" i="12" s="1"/>
  <c r="F323" i="20"/>
  <c r="B9" i="12" s="1"/>
  <c r="F324" i="20"/>
  <c r="B10" i="12" s="1"/>
  <c r="F325" i="20"/>
  <c r="B11" i="12" s="1"/>
  <c r="F326" i="20"/>
  <c r="B12" i="12" s="1"/>
  <c r="F327" i="20"/>
  <c r="B15" i="12" s="1"/>
  <c r="F328" i="20"/>
  <c r="B17" i="12" s="1"/>
  <c r="F329" i="20"/>
  <c r="B18" i="12" s="1"/>
  <c r="F330" i="20"/>
  <c r="B19" i="12" s="1"/>
  <c r="F331" i="20"/>
  <c r="B20" i="12" s="1"/>
  <c r="F332" i="20"/>
  <c r="B21" i="12" s="1"/>
  <c r="F333" i="20"/>
  <c r="F334"/>
  <c r="B23" i="12" s="1"/>
  <c r="F335" i="20"/>
  <c r="B24" i="12" s="1"/>
  <c r="F336" i="20"/>
  <c r="B25" i="12" s="1"/>
  <c r="F337" i="20"/>
  <c r="B26" i="12" s="1"/>
  <c r="F338" i="20"/>
  <c r="B27" i="12" s="1"/>
  <c r="F339" i="20"/>
  <c r="B28" i="12" s="1"/>
  <c r="F320" i="20"/>
  <c r="B6" i="12" s="1"/>
  <c r="B11" i="13" l="1"/>
  <c r="B15" i="7"/>
  <c r="B17"/>
  <c r="B16"/>
  <c r="B9" i="6"/>
  <c r="B11"/>
  <c r="B7" i="13"/>
  <c r="B18" i="6"/>
  <c r="B8" i="13"/>
  <c r="B23" i="6"/>
  <c r="B21"/>
  <c r="B22"/>
  <c r="B17" i="13"/>
  <c r="B14" i="7"/>
  <c r="B14" i="6"/>
  <c r="B28" i="13"/>
  <c r="B8" i="6"/>
  <c r="B17"/>
  <c r="B10"/>
  <c r="B20"/>
  <c r="B16" i="13"/>
  <c r="B13" i="6"/>
  <c r="B19" i="13"/>
  <c r="B6" i="6"/>
  <c r="B15"/>
  <c r="B24"/>
  <c r="B22" i="7"/>
  <c r="B25" i="13"/>
  <c r="B7" i="6"/>
  <c r="B16"/>
  <c r="B25"/>
  <c r="B10" i="7"/>
  <c r="B26" i="13"/>
  <c r="B18" i="7"/>
  <c r="B9" i="13"/>
  <c r="B18"/>
  <c r="B27"/>
  <c r="B11" i="7"/>
  <c r="B20"/>
  <c r="B6"/>
  <c r="B12" i="13"/>
  <c r="B21"/>
  <c r="B7" i="7"/>
  <c r="B23"/>
  <c r="B10" i="13"/>
  <c r="B13" i="7"/>
  <c r="B13" i="13"/>
  <c r="B23"/>
  <c r="B8" i="7"/>
  <c r="B24"/>
  <c r="B21"/>
  <c r="B20" i="13"/>
  <c r="B6"/>
  <c r="B15"/>
  <c r="B24"/>
  <c r="B9" i="7"/>
  <c r="B25"/>
  <c r="B13" i="12"/>
  <c r="B16"/>
  <c r="F283" i="20"/>
  <c r="F282"/>
  <c r="F54" i="17" s="1"/>
  <c r="F281" i="20"/>
  <c r="F280"/>
  <c r="F52" i="17" s="1"/>
  <c r="F275" i="20" l="1"/>
  <c r="M61" i="7" s="1"/>
  <c r="F276" i="20"/>
  <c r="M62" i="7" s="1"/>
  <c r="F277" i="20"/>
  <c r="F278"/>
  <c r="F279"/>
  <c r="M60" i="7" l="1"/>
  <c r="F274" i="20"/>
  <c r="A3" i="1" s="1"/>
  <c r="F270" i="20"/>
  <c r="F271"/>
  <c r="F272"/>
  <c r="F273"/>
  <c r="G29" i="1" s="1"/>
  <c r="A29" l="1"/>
  <c r="D29"/>
  <c r="B29"/>
  <c r="F29"/>
  <c r="L60" i="7"/>
  <c r="D6" i="18" s="1"/>
  <c r="L61" i="7"/>
  <c r="D5" i="18" s="1"/>
  <c r="F227" i="20"/>
  <c r="E50" i="17" s="1"/>
  <c r="F226" i="20"/>
  <c r="E45" i="17" s="1"/>
  <c r="F225" i="20"/>
  <c r="F224"/>
  <c r="F99" i="14"/>
  <c r="F202" i="20"/>
  <c r="A99" i="14" s="1"/>
  <c r="F203" i="20"/>
  <c r="A100" i="14" s="1"/>
  <c r="F204" i="20"/>
  <c r="A101" i="14" s="1"/>
  <c r="F205" i="20"/>
  <c r="A102" i="14" s="1"/>
  <c r="F206" i="20"/>
  <c r="A103" i="14" s="1"/>
  <c r="C14" i="18"/>
  <c r="C5"/>
  <c r="AS32" i="1"/>
  <c r="AT32"/>
  <c r="AU32"/>
  <c r="AV32"/>
  <c r="AW32"/>
  <c r="AX32"/>
  <c r="AY32"/>
  <c r="AZ32"/>
  <c r="BA32"/>
  <c r="BB32"/>
  <c r="BC32"/>
  <c r="BD32"/>
  <c r="BE32"/>
  <c r="BF32"/>
  <c r="BG32"/>
  <c r="BH32"/>
  <c r="BI32"/>
  <c r="BJ32"/>
  <c r="BK32"/>
  <c r="BL32"/>
  <c r="F269" i="20"/>
  <c r="O11" i="7" s="1"/>
  <c r="F268" i="20"/>
  <c r="O10" i="7" s="1"/>
  <c r="H120" i="20"/>
  <c r="G120"/>
  <c r="F267"/>
  <c r="F40" i="17" s="1"/>
  <c r="G107" i="20"/>
  <c r="H107"/>
  <c r="F266"/>
  <c r="A107" i="14" s="1"/>
  <c r="F252" i="20"/>
  <c r="H49" i="14" s="1"/>
  <c r="F253" i="20"/>
  <c r="H50" i="14" s="1"/>
  <c r="F254" i="20"/>
  <c r="H51" i="14" s="1"/>
  <c r="F255" i="20"/>
  <c r="H52" i="14" s="1"/>
  <c r="F256" i="20"/>
  <c r="H53" i="14" s="1"/>
  <c r="F257" i="20"/>
  <c r="H54" i="14" s="1"/>
  <c r="F258" i="20"/>
  <c r="H55" i="14" s="1"/>
  <c r="F259" i="20"/>
  <c r="H56" i="14" s="1"/>
  <c r="F260" i="20"/>
  <c r="H57" i="14" s="1"/>
  <c r="F261" i="20"/>
  <c r="H58" i="14" s="1"/>
  <c r="F264" i="20"/>
  <c r="F265"/>
  <c r="F251"/>
  <c r="H48" i="14" s="1"/>
  <c r="F250" i="20"/>
  <c r="H47" i="14" s="1"/>
  <c r="L33" i="7"/>
  <c r="J52" i="1" s="1"/>
  <c r="J55" s="1"/>
  <c r="J56" s="1"/>
  <c r="BI18"/>
  <c r="BJ18"/>
  <c r="BK18"/>
  <c r="BH18"/>
  <c r="BD18"/>
  <c r="BE18"/>
  <c r="BF18"/>
  <c r="BC18"/>
  <c r="AY18"/>
  <c r="AZ18"/>
  <c r="BA18"/>
  <c r="AX18"/>
  <c r="AS18"/>
  <c r="AT18"/>
  <c r="AU18"/>
  <c r="AV18"/>
  <c r="L29" i="7"/>
  <c r="L28"/>
  <c r="F263" i="20"/>
  <c r="D6" i="14" s="1"/>
  <c r="L14" i="7"/>
  <c r="BH36" i="1"/>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K37"/>
  <c r="L37"/>
  <c r="M37"/>
  <c r="N37"/>
  <c r="O37"/>
  <c r="P37"/>
  <c r="Q37"/>
  <c r="R37"/>
  <c r="S37"/>
  <c r="T37"/>
  <c r="U37"/>
  <c r="V37"/>
  <c r="W37"/>
  <c r="K36"/>
  <c r="L36"/>
  <c r="M36"/>
  <c r="N36"/>
  <c r="O36"/>
  <c r="P36"/>
  <c r="Q36"/>
  <c r="R36"/>
  <c r="S36"/>
  <c r="T36"/>
  <c r="U36"/>
  <c r="V36"/>
  <c r="W36"/>
  <c r="K31"/>
  <c r="T31"/>
  <c r="X31"/>
  <c r="L24"/>
  <c r="L31"/>
  <c r="M24"/>
  <c r="M31"/>
  <c r="N24"/>
  <c r="N31"/>
  <c r="O24"/>
  <c r="O31"/>
  <c r="P24"/>
  <c r="P31"/>
  <c r="Q24"/>
  <c r="Q31"/>
  <c r="R24"/>
  <c r="R31"/>
  <c r="S24"/>
  <c r="S31"/>
  <c r="T24"/>
  <c r="U24"/>
  <c r="U31"/>
  <c r="V24"/>
  <c r="V31"/>
  <c r="W24"/>
  <c r="W31"/>
  <c r="F262" i="20"/>
  <c r="F103" i="14"/>
  <c r="L57" i="7"/>
  <c r="F102" i="14"/>
  <c r="F101"/>
  <c r="F100"/>
  <c r="BL33" i="1"/>
  <c r="BO33"/>
  <c r="BS33"/>
  <c r="BT33"/>
  <c r="BW33"/>
  <c r="CB33"/>
  <c r="CE33"/>
  <c r="CI33"/>
  <c r="CJ33"/>
  <c r="CM33"/>
  <c r="CR33"/>
  <c r="CU33"/>
  <c r="CY33"/>
  <c r="CZ33"/>
  <c r="H139" i="20"/>
  <c r="G139"/>
  <c r="BI33" i="1"/>
  <c r="BJ33"/>
  <c r="BK33"/>
  <c r="BM33"/>
  <c r="BN33"/>
  <c r="BP33"/>
  <c r="BQ33"/>
  <c r="BR33"/>
  <c r="BU33"/>
  <c r="BV33"/>
  <c r="BX33"/>
  <c r="BY33"/>
  <c r="BZ33"/>
  <c r="CA33"/>
  <c r="CC33"/>
  <c r="CD33"/>
  <c r="CF33"/>
  <c r="CG33"/>
  <c r="CH33"/>
  <c r="CK33"/>
  <c r="CL33"/>
  <c r="CN33"/>
  <c r="CO33"/>
  <c r="CP33"/>
  <c r="CQ33"/>
  <c r="CS33"/>
  <c r="CT33"/>
  <c r="CV33"/>
  <c r="CW33"/>
  <c r="CX33"/>
  <c r="BH33"/>
  <c r="C19" i="18"/>
  <c r="D19" s="1"/>
  <c r="C11"/>
  <c r="D11" s="1"/>
  <c r="H94" i="20"/>
  <c r="G94"/>
  <c r="L15" i="7"/>
  <c r="L13"/>
  <c r="F247" i="20"/>
  <c r="A10" i="1" s="1"/>
  <c r="I36" s="1"/>
  <c r="F248" i="20"/>
  <c r="A11" i="1" s="1"/>
  <c r="I37" s="1"/>
  <c r="Y36"/>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X37"/>
  <c r="L21" i="7"/>
  <c r="N5" i="6"/>
  <c r="N4"/>
  <c r="X36" i="1"/>
  <c r="Z36"/>
  <c r="AA36"/>
  <c r="AB36"/>
  <c r="AC36"/>
  <c r="AE36"/>
  <c r="AF36"/>
  <c r="AG36"/>
  <c r="AH36"/>
  <c r="AI36"/>
  <c r="AJ36"/>
  <c r="AK36"/>
  <c r="AL36"/>
  <c r="AM36"/>
  <c r="AN36"/>
  <c r="AO36"/>
  <c r="AP36"/>
  <c r="AQ36"/>
  <c r="AR36"/>
  <c r="AS36"/>
  <c r="AT36"/>
  <c r="AU36"/>
  <c r="AV36"/>
  <c r="AW36"/>
  <c r="AX36"/>
  <c r="AY36"/>
  <c r="AZ36"/>
  <c r="BA36"/>
  <c r="BB36"/>
  <c r="BC36"/>
  <c r="BD36"/>
  <c r="BE36"/>
  <c r="BF36"/>
  <c r="BG36"/>
  <c r="AD36"/>
  <c r="H119" i="20"/>
  <c r="H118"/>
  <c r="G119"/>
  <c r="G118"/>
  <c r="L30" i="7"/>
  <c r="F228" i="20"/>
  <c r="F229"/>
  <c r="F8" i="17" s="1"/>
  <c r="F230" i="20"/>
  <c r="F10" i="17" s="1"/>
  <c r="F231" i="20"/>
  <c r="F25" i="17" s="1"/>
  <c r="F232" i="20"/>
  <c r="F31" i="17" s="1"/>
  <c r="F233" i="20"/>
  <c r="F12" i="17" s="1"/>
  <c r="F234" i="20"/>
  <c r="F19" i="17" s="1"/>
  <c r="F235" i="20"/>
  <c r="F16" i="17" s="1"/>
  <c r="F236" i="20"/>
  <c r="F46" i="17" s="1"/>
  <c r="F237" i="20"/>
  <c r="F238"/>
  <c r="F56" i="17" s="1"/>
  <c r="F239" i="20"/>
  <c r="F63" i="17" s="1"/>
  <c r="F240" i="20"/>
  <c r="G64" i="17" s="1"/>
  <c r="F241" i="20"/>
  <c r="G65" i="17" s="1"/>
  <c r="F242" i="20"/>
  <c r="F243"/>
  <c r="F58" i="17" s="1"/>
  <c r="F244" i="20"/>
  <c r="H58" i="17" s="1"/>
  <c r="F245" i="20"/>
  <c r="H60" i="17" s="1"/>
  <c r="F246" i="20"/>
  <c r="F249"/>
  <c r="F200"/>
  <c r="C80" i="14" s="1"/>
  <c r="F201" i="20"/>
  <c r="A98" i="14" s="1"/>
  <c r="F199" i="20"/>
  <c r="B80" i="14" s="1"/>
  <c r="F192" i="20"/>
  <c r="A84" i="14" s="1"/>
  <c r="F193" i="20"/>
  <c r="A83" i="14" s="1"/>
  <c r="F194" i="20"/>
  <c r="A86" i="14" s="1"/>
  <c r="F195" i="20"/>
  <c r="A87" i="14" s="1"/>
  <c r="F196" i="20"/>
  <c r="A88" i="14" s="1"/>
  <c r="F197" i="20"/>
  <c r="A89" i="14" s="1"/>
  <c r="F198" i="20"/>
  <c r="A82" i="14" s="1"/>
  <c r="F207" i="20"/>
  <c r="B98" i="14" s="1"/>
  <c r="F208" i="20"/>
  <c r="C98" i="14" s="1"/>
  <c r="F209" i="20"/>
  <c r="D98" i="14" s="1"/>
  <c r="F210" i="20"/>
  <c r="E98" i="14" s="1"/>
  <c r="F211" i="20"/>
  <c r="A108" i="14" s="1"/>
  <c r="F212" i="20"/>
  <c r="A109" i="14" s="1"/>
  <c r="F213" i="20"/>
  <c r="A110" i="14" s="1"/>
  <c r="F214" i="20"/>
  <c r="B107" i="14" s="1"/>
  <c r="F215" i="20"/>
  <c r="F216"/>
  <c r="A4" i="1" s="1"/>
  <c r="F217" i="20"/>
  <c r="A5" i="1" s="1"/>
  <c r="I31" s="1"/>
  <c r="F218" i="20"/>
  <c r="A6" i="1" s="1"/>
  <c r="F219" i="20"/>
  <c r="A7" i="1" s="1"/>
  <c r="D28" s="1"/>
  <c r="F220" i="20"/>
  <c r="A8" i="1" s="1"/>
  <c r="F28" s="1"/>
  <c r="F221" i="20"/>
  <c r="A9" i="1" s="1"/>
  <c r="F222" i="20"/>
  <c r="F223"/>
  <c r="F91"/>
  <c r="O18" i="7" s="1"/>
  <c r="N6" i="6"/>
  <c r="F43" i="20"/>
  <c r="E18" i="7" s="1"/>
  <c r="H103" i="14"/>
  <c r="C6" i="18"/>
  <c r="H35" i="13"/>
  <c r="Q38" i="12"/>
  <c r="Q39"/>
  <c r="Q40"/>
  <c r="H40"/>
  <c r="H39"/>
  <c r="H38"/>
  <c r="P35" i="13"/>
  <c r="P34"/>
  <c r="P33"/>
  <c r="H34"/>
  <c r="H33"/>
  <c r="L8" i="12"/>
  <c r="J8"/>
  <c r="T19" i="7"/>
  <c r="L8" i="13"/>
  <c r="G117" i="20" s="1"/>
  <c r="J8" i="13"/>
  <c r="F45" i="20"/>
  <c r="E20" i="7" s="1"/>
  <c r="J44" i="1"/>
  <c r="J40"/>
  <c r="J39"/>
  <c r="J42" s="1"/>
  <c r="J43" s="1"/>
  <c r="C4" i="18"/>
  <c r="C10"/>
  <c r="J33" i="13" s="1"/>
  <c r="C18" i="18"/>
  <c r="C99" i="14"/>
  <c r="C100"/>
  <c r="C101"/>
  <c r="C102"/>
  <c r="AE17" i="1"/>
  <c r="AF17"/>
  <c r="AG17"/>
  <c r="AI17"/>
  <c r="AJ17"/>
  <c r="AK17"/>
  <c r="AL17"/>
  <c r="AN17"/>
  <c r="AO17"/>
  <c r="AP17"/>
  <c r="AQ17"/>
  <c r="AE18"/>
  <c r="AE32"/>
  <c r="AF18"/>
  <c r="AF32"/>
  <c r="AG18"/>
  <c r="AG32"/>
  <c r="AI18"/>
  <c r="AJ18"/>
  <c r="AJ32"/>
  <c r="AK18"/>
  <c r="AK32"/>
  <c r="AL18"/>
  <c r="AL32"/>
  <c r="AN18"/>
  <c r="AN32"/>
  <c r="AO18"/>
  <c r="AO32"/>
  <c r="AP18"/>
  <c r="AQ18"/>
  <c r="AQ32"/>
  <c r="AE19"/>
  <c r="AF19"/>
  <c r="AF33"/>
  <c r="AI19"/>
  <c r="AJ19"/>
  <c r="AJ33"/>
  <c r="AK19"/>
  <c r="AK33"/>
  <c r="AL19"/>
  <c r="AL33"/>
  <c r="AN19"/>
  <c r="AN33"/>
  <c r="AO19"/>
  <c r="AO33"/>
  <c r="AP19"/>
  <c r="AP33"/>
  <c r="AQ19"/>
  <c r="AQ33"/>
  <c r="AS19"/>
  <c r="AT19"/>
  <c r="AT33"/>
  <c r="AU19"/>
  <c r="AU33"/>
  <c r="AV19"/>
  <c r="AV33"/>
  <c r="AB23"/>
  <c r="AF23"/>
  <c r="AH23"/>
  <c r="AI23"/>
  <c r="Y24"/>
  <c r="Y31"/>
  <c r="AA24"/>
  <c r="AA31"/>
  <c r="AB24"/>
  <c r="AB31"/>
  <c r="AD24"/>
  <c r="AD31"/>
  <c r="AE24"/>
  <c r="AE31"/>
  <c r="AG24"/>
  <c r="AI24"/>
  <c r="AI31"/>
  <c r="AK24"/>
  <c r="AL24"/>
  <c r="AL31"/>
  <c r="AN24"/>
  <c r="AN31"/>
  <c r="AO24"/>
  <c r="AO31"/>
  <c r="Z31"/>
  <c r="AC31"/>
  <c r="AF31"/>
  <c r="AG31"/>
  <c r="AH31"/>
  <c r="AJ31"/>
  <c r="AK31"/>
  <c r="AM31"/>
  <c r="AP31"/>
  <c r="AD32"/>
  <c r="AH32"/>
  <c r="AI32"/>
  <c r="AM32"/>
  <c r="AP32"/>
  <c r="AR32"/>
  <c r="AD33"/>
  <c r="AE33"/>
  <c r="AG33"/>
  <c r="AH33"/>
  <c r="AI33"/>
  <c r="AM33"/>
  <c r="AR33"/>
  <c r="AS33"/>
  <c r="AW33"/>
  <c r="X34"/>
  <c r="Y34"/>
  <c r="Z34"/>
  <c r="AA34"/>
  <c r="AB34"/>
  <c r="AC34"/>
  <c r="AD34"/>
  <c r="AE34"/>
  <c r="AF34"/>
  <c r="AG34"/>
  <c r="AH34"/>
  <c r="AI34"/>
  <c r="AJ34"/>
  <c r="AK34"/>
  <c r="AL34"/>
  <c r="AM34"/>
  <c r="AN34"/>
  <c r="AO34"/>
  <c r="AP34"/>
  <c r="AQ34"/>
  <c r="AR34"/>
  <c r="X35"/>
  <c r="Y35"/>
  <c r="Z35"/>
  <c r="AA35"/>
  <c r="AB35"/>
  <c r="AC35"/>
  <c r="AD35"/>
  <c r="AE35"/>
  <c r="AF35"/>
  <c r="AG35"/>
  <c r="AH35"/>
  <c r="AI35"/>
  <c r="AJ35"/>
  <c r="AK35"/>
  <c r="AL35"/>
  <c r="AM35"/>
  <c r="AN35"/>
  <c r="AO35"/>
  <c r="AP35"/>
  <c r="AQ35"/>
  <c r="AR35"/>
  <c r="K41"/>
  <c r="K42" s="1"/>
  <c r="K43" s="1"/>
  <c r="J57"/>
  <c r="B3" i="17"/>
  <c r="B65"/>
  <c r="B66"/>
  <c r="Q10" i="12"/>
  <c r="Q11"/>
  <c r="Q12"/>
  <c r="Q16"/>
  <c r="Q17"/>
  <c r="Q18"/>
  <c r="J22"/>
  <c r="L22"/>
  <c r="Q23"/>
  <c r="Q28"/>
  <c r="Q29"/>
  <c r="Q30"/>
  <c r="Q31"/>
  <c r="Q32"/>
  <c r="Q33"/>
  <c r="Q34"/>
  <c r="Q35"/>
  <c r="B57"/>
  <c r="B58"/>
  <c r="P10" i="13"/>
  <c r="P11"/>
  <c r="P12"/>
  <c r="P16"/>
  <c r="P17"/>
  <c r="P18"/>
  <c r="J22"/>
  <c r="L22"/>
  <c r="P27"/>
  <c r="B54"/>
  <c r="B55"/>
  <c r="T13" i="7"/>
  <c r="T14"/>
  <c r="T15"/>
  <c r="T18"/>
  <c r="T20"/>
  <c r="T21"/>
  <c r="T22"/>
  <c r="T23"/>
  <c r="T24"/>
  <c r="T25"/>
  <c r="T26"/>
  <c r="T27"/>
  <c r="T28"/>
  <c r="T29"/>
  <c r="T30"/>
  <c r="T33"/>
  <c r="L36"/>
  <c r="J53" i="1" s="1"/>
  <c r="T36" i="7"/>
  <c r="L37"/>
  <c r="T37"/>
  <c r="L38"/>
  <c r="T38"/>
  <c r="L39"/>
  <c r="T39"/>
  <c r="L42"/>
  <c r="T42"/>
  <c r="T45"/>
  <c r="T47"/>
  <c r="T48"/>
  <c r="T49"/>
  <c r="T50"/>
  <c r="L53"/>
  <c r="T53"/>
  <c r="L54"/>
  <c r="T54"/>
  <c r="L55"/>
  <c r="D4" i="18" s="1"/>
  <c r="T55" i="7"/>
  <c r="L56"/>
  <c r="D18" i="18" s="1"/>
  <c r="T56" i="7"/>
  <c r="T57"/>
  <c r="L58"/>
  <c r="T58"/>
  <c r="L59"/>
  <c r="T59"/>
  <c r="T60"/>
  <c r="T61"/>
  <c r="B60"/>
  <c r="B61"/>
  <c r="L62"/>
  <c r="D14" i="18" s="1"/>
  <c r="T62" i="7"/>
  <c r="F44" i="20"/>
  <c r="E19" i="7" s="1"/>
  <c r="F27" i="20"/>
  <c r="E2" i="6" s="1"/>
  <c r="F171" i="20"/>
  <c r="A55" i="14" s="1"/>
  <c r="F29" i="20"/>
  <c r="E27" i="6" s="1"/>
  <c r="F58" i="20"/>
  <c r="E35" i="7" s="1"/>
  <c r="F35" i="20"/>
  <c r="F31"/>
  <c r="E36" i="6" s="1"/>
  <c r="F111" i="20"/>
  <c r="E29" i="13" s="1"/>
  <c r="F82" i="20"/>
  <c r="E62" i="7" s="1"/>
  <c r="F70" i="20"/>
  <c r="E50" i="7" s="1"/>
  <c r="F175" i="20"/>
  <c r="A59" i="14" s="1"/>
  <c r="F116" i="20"/>
  <c r="E35" i="13" s="1"/>
  <c r="F49" i="20"/>
  <c r="E24" i="7" s="1"/>
  <c r="F126" i="20"/>
  <c r="E15" i="12" s="1"/>
  <c r="F69" i="20"/>
  <c r="E49" i="7" s="1"/>
  <c r="F83" i="20"/>
  <c r="F34"/>
  <c r="E11" i="6" s="1"/>
  <c r="F36" i="20"/>
  <c r="E3" i="7" s="1"/>
  <c r="F188" i="20"/>
  <c r="A90" i="14" s="1"/>
  <c r="F103" i="20"/>
  <c r="E7" i="7" s="1"/>
  <c r="F113" i="20"/>
  <c r="E37" i="12" s="1"/>
  <c r="F186" i="20"/>
  <c r="A80" i="14" s="1"/>
  <c r="F101" i="20"/>
  <c r="E17" i="12" s="1"/>
  <c r="F173" i="20"/>
  <c r="A57" i="14" s="1"/>
  <c r="F88" i="20"/>
  <c r="Q10" i="7" s="1"/>
  <c r="F159" i="20"/>
  <c r="A37" i="14" s="1"/>
  <c r="F73" i="20"/>
  <c r="E54" i="7" s="1"/>
  <c r="F53" i="20"/>
  <c r="E28" i="7" s="1"/>
  <c r="F110" i="20"/>
  <c r="E28" i="13" s="1"/>
  <c r="F161" i="20"/>
  <c r="B34" i="14" s="1"/>
  <c r="F38" i="20"/>
  <c r="E12" i="7" s="1"/>
  <c r="F97" i="20"/>
  <c r="J10" i="7" s="1"/>
  <c r="F148" i="20"/>
  <c r="A18" i="14" s="1"/>
  <c r="F142" i="20"/>
  <c r="F72"/>
  <c r="E53" i="7" s="1"/>
  <c r="F137" i="20"/>
  <c r="E33" i="12" s="1"/>
  <c r="F17" i="20"/>
  <c r="F24" i="6" s="1"/>
  <c r="F181" i="20"/>
  <c r="A70" i="14" s="1"/>
  <c r="F95" i="20"/>
  <c r="F179"/>
  <c r="A63" i="14" s="1"/>
  <c r="F187" i="20"/>
  <c r="A81" i="14" s="1"/>
  <c r="F102" i="20"/>
  <c r="E18" i="12" s="1"/>
  <c r="F174" i="20"/>
  <c r="A58" i="14" s="1"/>
  <c r="F89" i="20"/>
  <c r="Q11" i="7" s="1"/>
  <c r="F160" i="20"/>
  <c r="A38" i="14" s="1"/>
  <c r="F74" i="20"/>
  <c r="E55" i="7" s="1"/>
  <c r="F150" i="20"/>
  <c r="A20" i="14" s="1"/>
  <c r="F57" i="20"/>
  <c r="E33" i="7" s="1"/>
  <c r="F61" i="20"/>
  <c r="E38" i="7" s="1"/>
  <c r="F168" i="20"/>
  <c r="A52" i="14" s="1"/>
  <c r="F46" i="20"/>
  <c r="E21" i="7" s="1"/>
  <c r="F105" i="20"/>
  <c r="E21" i="13" s="1"/>
  <c r="F155" i="20"/>
  <c r="A29" i="14" s="1"/>
  <c r="F39" i="20"/>
  <c r="E13" i="7" s="1"/>
  <c r="F98" i="20"/>
  <c r="L10" i="7" s="1"/>
  <c r="L7" i="13" s="1"/>
  <c r="F149" i="20"/>
  <c r="A19" i="14" s="1"/>
  <c r="F22" i="20"/>
  <c r="F19" i="6" s="1"/>
  <c r="F32" i="20"/>
  <c r="F158"/>
  <c r="A36" i="14" s="1"/>
  <c r="F68" i="20"/>
  <c r="E48" i="7" s="1"/>
  <c r="F153" i="20"/>
  <c r="A27" i="14" s="1"/>
  <c r="F65" i="20"/>
  <c r="E44" i="7" s="1"/>
  <c r="F164" i="20"/>
  <c r="A48" i="14" s="1"/>
  <c r="F76" i="20"/>
  <c r="E57" i="7" s="1"/>
  <c r="F151" i="20"/>
  <c r="A25" i="14" s="1"/>
  <c r="F59" i="20"/>
  <c r="E36" i="7" s="1"/>
  <c r="F42" i="20"/>
  <c r="E17" i="7" s="1"/>
  <c r="F127" i="20"/>
  <c r="E21" i="12" s="1"/>
  <c r="F19" i="20"/>
  <c r="F21" i="6" s="1"/>
  <c r="F77" i="20"/>
  <c r="E58" i="7" s="1"/>
  <c r="F128" i="20"/>
  <c r="F183"/>
  <c r="A72" i="14" s="1"/>
  <c r="F62" i="20"/>
  <c r="E39" i="7" s="1"/>
  <c r="F169" i="20"/>
  <c r="A53" i="14" s="1"/>
  <c r="F55" i="20"/>
  <c r="E30" i="7" s="1"/>
  <c r="F112" i="20"/>
  <c r="E30" i="13" s="1"/>
  <c r="F162" i="20"/>
  <c r="H46" i="14" s="1"/>
  <c r="F92" i="20"/>
  <c r="E3" i="13" s="1"/>
  <c r="F93" i="20"/>
  <c r="E9" i="12" s="1"/>
  <c r="F138" i="20"/>
  <c r="E34" i="12" s="1"/>
  <c r="F37" i="20"/>
  <c r="F132"/>
  <c r="E28" i="12" s="1"/>
  <c r="F30" i="20"/>
  <c r="E35" i="6" s="1"/>
  <c r="F143" i="20"/>
  <c r="A7" i="14" s="1"/>
  <c r="F25" i="20"/>
  <c r="E14" i="6" s="1"/>
  <c r="F121" i="20"/>
  <c r="M54" i="7" s="1"/>
  <c r="F108" i="20"/>
  <c r="E26" i="13" s="1"/>
  <c r="F90" i="20"/>
  <c r="F20"/>
  <c r="F22" i="6" s="1"/>
  <c r="F78" i="20"/>
  <c r="E59" i="7" s="1"/>
  <c r="F129" i="20"/>
  <c r="E23" i="12" s="1"/>
  <c r="F184" i="20"/>
  <c r="A73" i="14" s="1"/>
  <c r="F71" i="20"/>
  <c r="E52" i="7" s="1"/>
  <c r="F178" i="20"/>
  <c r="A62" i="14" s="1"/>
  <c r="F48" i="20"/>
  <c r="E23" i="7" s="1"/>
  <c r="F167" i="20"/>
  <c r="A51" i="14" s="1"/>
  <c r="F156" i="20"/>
  <c r="A34" i="14" s="1"/>
  <c r="F66" i="20"/>
  <c r="E45" i="7" s="1"/>
  <c r="F23" i="20"/>
  <c r="J18" i="6" s="1"/>
  <c r="F18" i="20"/>
  <c r="E21" i="6" s="1"/>
  <c r="F125" i="20"/>
  <c r="E3" i="12" s="1"/>
  <c r="F131" i="20"/>
  <c r="E27" i="12" s="1"/>
  <c r="F26" i="20"/>
  <c r="L23" i="6" s="1"/>
  <c r="F122" i="20"/>
  <c r="F109"/>
  <c r="E27" i="13" s="1"/>
  <c r="F182" i="20"/>
  <c r="A71" i="14" s="1"/>
  <c r="F99" i="20"/>
  <c r="E15" i="13" s="1"/>
  <c r="F96" i="20"/>
  <c r="F28"/>
  <c r="E3" i="6" s="1"/>
  <c r="F135" i="20"/>
  <c r="E31" i="12" s="1"/>
  <c r="F191" i="20"/>
  <c r="A85" i="14" s="1"/>
  <c r="F79" i="20"/>
  <c r="F130"/>
  <c r="E24" i="12" s="1"/>
  <c r="F185" i="20"/>
  <c r="B69" i="14" s="1"/>
  <c r="F56" i="20"/>
  <c r="E32" i="7" s="1"/>
  <c r="F157" i="20"/>
  <c r="A35" i="14" s="1"/>
  <c r="F67" i="20"/>
  <c r="E47" i="7" s="1"/>
  <c r="F145" i="20"/>
  <c r="A9" i="14" s="1"/>
  <c r="F50" i="20"/>
  <c r="E25" i="7" s="1"/>
  <c r="F33" i="20"/>
  <c r="E7" i="6" s="1"/>
  <c r="F114" i="20"/>
  <c r="E33" i="13" s="1"/>
  <c r="F15" i="20"/>
  <c r="L14" i="6" s="1"/>
  <c r="F123" i="20"/>
  <c r="F100"/>
  <c r="E16" i="13" s="1"/>
  <c r="F172" i="20"/>
  <c r="A56" i="14" s="1"/>
  <c r="F87" i="20"/>
  <c r="Q8" i="7" s="1"/>
  <c r="F104" i="20"/>
  <c r="E8" i="7" s="1"/>
  <c r="F154" i="20"/>
  <c r="A28" i="14" s="1"/>
  <c r="F141" i="20"/>
  <c r="A6" i="14" s="1"/>
  <c r="F21" i="20"/>
  <c r="F18" i="6" s="1"/>
  <c r="F85" i="20"/>
  <c r="Q9" i="7" s="1"/>
  <c r="F136" i="20"/>
  <c r="E32" i="12" s="1"/>
  <c r="F14" i="20"/>
  <c r="J14" i="6" s="1"/>
  <c r="F64" i="20"/>
  <c r="E42" i="7" s="1"/>
  <c r="F146" i="20"/>
  <c r="A10" i="14" s="1"/>
  <c r="F51" i="20"/>
  <c r="E26" i="7" s="1"/>
  <c r="F133" i="20"/>
  <c r="E29" i="12" s="1"/>
  <c r="F115" i="20"/>
  <c r="E39" i="12" s="1"/>
  <c r="F86" i="20"/>
  <c r="Q7" i="7" s="1"/>
  <c r="F63" i="20"/>
  <c r="E41" i="7" s="1"/>
  <c r="F190" i="20"/>
  <c r="A92" i="14" s="1"/>
  <c r="F140" i="20"/>
  <c r="E3" i="17" s="1"/>
  <c r="F144" i="20"/>
  <c r="A8" i="14" s="1"/>
  <c r="F166" i="20"/>
  <c r="A50" i="14" s="1"/>
  <c r="F80" i="20"/>
  <c r="E60" i="7" s="1"/>
  <c r="F47" i="20"/>
  <c r="E22" i="7" s="1"/>
  <c r="F176" i="20"/>
  <c r="A60" i="14" s="1"/>
  <c r="F163" i="20"/>
  <c r="A47" i="14" s="1"/>
  <c r="F165" i="20"/>
  <c r="A49" i="14" s="1"/>
  <c r="F189" i="20"/>
  <c r="A91" i="14" s="1"/>
  <c r="F40" i="20"/>
  <c r="E14" i="7" s="1"/>
  <c r="F177" i="20"/>
  <c r="A61" i="14" s="1"/>
  <c r="F134" i="20"/>
  <c r="E30" i="12" s="1"/>
  <c r="F24" i="20"/>
  <c r="J21" i="6" s="1"/>
  <c r="F60" i="20"/>
  <c r="E37" i="7" s="1"/>
  <c r="F52" i="20"/>
  <c r="E27" i="7" s="1"/>
  <c r="F16" i="20"/>
  <c r="F16" i="6" s="1"/>
  <c r="F170" i="20"/>
  <c r="A54" i="14" s="1"/>
  <c r="F124" i="20"/>
  <c r="M24" i="12" s="1"/>
  <c r="F84" i="20"/>
  <c r="F152"/>
  <c r="A26" i="14" s="1"/>
  <c r="F147" i="20"/>
  <c r="C6" i="14" s="1"/>
  <c r="F180" i="20"/>
  <c r="A69" i="14" s="1"/>
  <c r="F106" i="20"/>
  <c r="F54"/>
  <c r="E29" i="7" s="1"/>
  <c r="F41" i="20"/>
  <c r="E15" i="7" s="1"/>
  <c r="F75" i="20"/>
  <c r="E56" i="7" s="1"/>
  <c r="F81" i="20"/>
  <c r="E61" i="7" s="1"/>
  <c r="BG33" i="1"/>
  <c r="AX19"/>
  <c r="AX33"/>
  <c r="BB19"/>
  <c r="BB33"/>
  <c r="BF19"/>
  <c r="BF33"/>
  <c r="BC19"/>
  <c r="BC33"/>
  <c r="AZ19"/>
  <c r="AZ33"/>
  <c r="BD19"/>
  <c r="BD33"/>
  <c r="BE19"/>
  <c r="BE33"/>
  <c r="BA19"/>
  <c r="BA33"/>
  <c r="AY19"/>
  <c r="AY33"/>
  <c r="K5" i="17"/>
  <c r="M5" i="12"/>
  <c r="M5" i="13"/>
  <c r="M5" i="7"/>
  <c r="K4" i="17"/>
  <c r="M4" i="12"/>
  <c r="M4" i="13"/>
  <c r="M4" i="7"/>
  <c r="H117" i="20" l="1"/>
  <c r="F117" s="1"/>
  <c r="E42" i="12" s="1"/>
  <c r="F139" i="20"/>
  <c r="E35" i="12" s="1"/>
  <c r="F120" i="20"/>
  <c r="E40" i="13" s="1"/>
  <c r="E9"/>
  <c r="L29"/>
  <c r="L21" i="6"/>
  <c r="E2" i="13"/>
  <c r="E2" i="7"/>
  <c r="L16" i="6"/>
  <c r="F17"/>
  <c r="J29" i="13"/>
  <c r="A46" i="14"/>
  <c r="F26" i="6"/>
  <c r="M23" i="13"/>
  <c r="E40" i="12"/>
  <c r="E32" i="13"/>
  <c r="E17"/>
  <c r="E34"/>
  <c r="E46" i="7"/>
  <c r="E2" i="17"/>
  <c r="E2" i="12"/>
  <c r="B74" i="14"/>
  <c r="E18" i="13"/>
  <c r="F25" i="6"/>
  <c r="F15"/>
  <c r="E38" i="12"/>
  <c r="L15" i="6"/>
  <c r="L22"/>
  <c r="B12" i="14"/>
  <c r="F107" i="20"/>
  <c r="E23" i="13" s="1"/>
  <c r="M59" i="7"/>
  <c r="B30" i="14"/>
  <c r="B40"/>
  <c r="D13"/>
  <c r="B13"/>
  <c r="I34" i="1"/>
  <c r="M29" i="13"/>
  <c r="B39" i="14"/>
  <c r="F23" i="6"/>
  <c r="D14" i="1"/>
  <c r="E12" i="12"/>
  <c r="E22"/>
  <c r="E22" i="13"/>
  <c r="D12" i="14"/>
  <c r="E23" i="17"/>
  <c r="F14" i="6"/>
  <c r="F14" i="1"/>
  <c r="E7" i="17"/>
  <c r="J24" i="12"/>
  <c r="J38"/>
  <c r="F118" i="20"/>
  <c r="E38" i="13" s="1"/>
  <c r="F119" i="20"/>
  <c r="E44" i="12" s="1"/>
  <c r="F94" i="20"/>
  <c r="E10" i="13" s="1"/>
  <c r="J7" i="12"/>
  <c r="C1" i="18"/>
  <c r="J7" i="13"/>
  <c r="I32" i="1"/>
  <c r="B14"/>
  <c r="B28"/>
  <c r="I60" i="14"/>
  <c r="I59"/>
  <c r="B104"/>
  <c r="D104"/>
  <c r="D105"/>
  <c r="C105"/>
  <c r="C104"/>
  <c r="B93"/>
  <c r="C93"/>
  <c r="B94"/>
  <c r="C94"/>
  <c r="E10" i="1"/>
  <c r="I1"/>
  <c r="I10"/>
  <c r="I30"/>
  <c r="E11"/>
  <c r="I2"/>
  <c r="D10"/>
  <c r="J10"/>
  <c r="E47" i="12" s="1"/>
  <c r="N5" i="1"/>
  <c r="H11"/>
  <c r="D11"/>
  <c r="I11"/>
  <c r="N4"/>
  <c r="H1"/>
  <c r="M4"/>
  <c r="H2"/>
  <c r="H10"/>
  <c r="M5"/>
  <c r="G28"/>
  <c r="I35"/>
  <c r="G14"/>
  <c r="L23" i="13"/>
  <c r="B105" i="14"/>
  <c r="L24" i="6"/>
  <c r="I33" i="1"/>
  <c r="L7" i="12"/>
  <c r="B31" i="14"/>
  <c r="A14" i="1"/>
  <c r="C13" i="14"/>
  <c r="B75"/>
  <c r="E12" i="13"/>
  <c r="C13" i="18"/>
  <c r="D13"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A28" i="1"/>
  <c r="D1" i="18"/>
  <c r="L24" i="12"/>
  <c r="J23" i="13"/>
  <c r="C12" i="14"/>
  <c r="C7" i="18"/>
  <c r="D7"/>
  <c r="D10"/>
  <c r="C12"/>
  <c r="C20" s="1"/>
  <c r="K54" i="1"/>
  <c r="K55" s="1"/>
  <c r="K56" s="1"/>
  <c r="E37" i="13" l="1"/>
  <c r="E45" i="12"/>
  <c r="J58" i="1"/>
  <c r="J63" s="1"/>
  <c r="E39" i="13"/>
  <c r="D12" i="1"/>
  <c r="K58"/>
  <c r="K60" s="1"/>
  <c r="J35" i="13"/>
  <c r="J40" i="12"/>
  <c r="F10" i="18"/>
  <c r="L38" i="12"/>
  <c r="E10"/>
  <c r="E43"/>
  <c r="C27" i="18"/>
  <c r="C28" s="1"/>
  <c r="E12" i="1"/>
  <c r="J45"/>
  <c r="K45"/>
  <c r="D12" i="18"/>
  <c r="D20" s="1"/>
  <c r="L33" i="13"/>
  <c r="C15" i="18"/>
  <c r="J62" i="1" l="1"/>
  <c r="J60"/>
  <c r="J59"/>
  <c r="K59"/>
  <c r="K61" s="1"/>
  <c r="L35" i="13"/>
  <c r="L40" i="12"/>
  <c r="J38" i="13"/>
  <c r="J43" i="12"/>
  <c r="K46" i="1"/>
  <c r="K47"/>
  <c r="J50"/>
  <c r="E13" i="13" s="1"/>
  <c r="J49" i="1"/>
  <c r="J46"/>
  <c r="J47"/>
  <c r="F20" i="18"/>
  <c r="C29"/>
  <c r="D15"/>
  <c r="J61" i="1" l="1"/>
  <c r="E13" i="12"/>
  <c r="J40" i="13"/>
  <c r="J45" i="12"/>
  <c r="K48" i="1"/>
  <c r="J48"/>
  <c r="C30" i="18"/>
  <c r="C31" l="1"/>
  <c r="C32" l="1"/>
  <c r="C33" l="1"/>
  <c r="C34" l="1"/>
  <c r="C35" l="1"/>
  <c r="C36" l="1"/>
  <c r="C37" l="1"/>
  <c r="C38" l="1"/>
  <c r="C39" l="1"/>
  <c r="C40" l="1"/>
  <c r="C41" l="1"/>
  <c r="C42" l="1"/>
  <c r="C43" l="1"/>
  <c r="C44" l="1"/>
  <c r="C45" l="1"/>
  <c r="C46" l="1"/>
  <c r="C47" l="1"/>
  <c r="C48" l="1"/>
  <c r="C49" l="1"/>
  <c r="C50" l="1"/>
  <c r="C51" l="1"/>
  <c r="C52" l="1"/>
  <c r="C53" l="1"/>
  <c r="C54" l="1"/>
  <c r="C55" l="1"/>
  <c r="C56" l="1"/>
  <c r="C57" l="1"/>
  <c r="C58" l="1"/>
  <c r="C59" l="1"/>
  <c r="C60" l="1"/>
  <c r="C61" l="1"/>
  <c r="C62" l="1"/>
  <c r="C63" l="1"/>
  <c r="C64" l="1"/>
  <c r="C65" l="1"/>
  <c r="C66" l="1"/>
  <c r="C67" l="1"/>
  <c r="C22"/>
  <c r="D22"/>
  <c r="C23" l="1"/>
  <c r="C16" s="1"/>
  <c r="D23"/>
  <c r="C68"/>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J34" i="13" l="1"/>
  <c r="J39" i="12"/>
  <c r="F16" i="18"/>
  <c r="D16"/>
  <c r="L34" i="13" l="1"/>
  <c r="L39" i="12"/>
  <c r="J39" i="13"/>
  <c r="J44" i="12"/>
</calcChain>
</file>

<file path=xl/comments1.xml><?xml version="1.0" encoding="utf-8"?>
<comments xmlns="http://schemas.openxmlformats.org/spreadsheetml/2006/main">
  <authors>
    <author>Informatikdienst</author>
    <author>Hangartner Diego HSLU T&amp;A</author>
    <author>zagadola</author>
  </authors>
  <commentList>
    <comment ref="J13" authorId="0">
      <text>
        <r>
          <rPr>
            <b/>
            <u/>
            <sz val="10"/>
            <color indexed="81"/>
            <rFont val="Tahoma"/>
            <family val="2"/>
          </rPr>
          <t>Hinweis:</t>
        </r>
        <r>
          <rPr>
            <b/>
            <sz val="10"/>
            <color indexed="81"/>
            <rFont val="Tahoma"/>
            <family val="2"/>
          </rPr>
          <t xml:space="preserve">
Durch Doppel-Click erhalten Sie eine Auswahlliste.</t>
        </r>
        <r>
          <rPr>
            <sz val="10"/>
            <color indexed="81"/>
            <rFont val="Tahoma"/>
            <family val="2"/>
          </rPr>
          <t xml:space="preserve">
</t>
        </r>
        <r>
          <rPr>
            <b/>
            <sz val="10"/>
            <color indexed="81"/>
            <rFont val="Tahoma"/>
            <family val="2"/>
          </rPr>
          <t xml:space="preserve">
</t>
        </r>
        <r>
          <rPr>
            <b/>
            <u/>
            <sz val="10"/>
            <color indexed="81"/>
            <rFont val="Tahoma"/>
            <family val="2"/>
          </rPr>
          <t>Indication:</t>
        </r>
        <r>
          <rPr>
            <b/>
            <sz val="10"/>
            <color indexed="81"/>
            <rFont val="Tahoma"/>
            <family val="2"/>
          </rPr>
          <t xml:space="preserve">
En double-cliquant sur la case, vous obtenez une liste de choix.</t>
        </r>
      </text>
    </comment>
    <comment ref="L18"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21"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22"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L22"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24"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L24"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26"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L26"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28"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30"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38"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45"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r>
          <rPr>
            <sz val="8"/>
            <color indexed="81"/>
            <rFont val="Tahoma"/>
            <family val="2"/>
          </rPr>
          <t xml:space="preserve">
</t>
        </r>
      </text>
    </comment>
    <comment ref="L45"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49" authorId="1">
      <text>
        <r>
          <rPr>
            <b/>
            <u/>
            <sz val="10"/>
            <color indexed="81"/>
            <rFont val="Tahoma"/>
            <family val="2"/>
          </rPr>
          <t>Hinweis:</t>
        </r>
        <r>
          <rPr>
            <b/>
            <sz val="10"/>
            <color indexed="81"/>
            <rFont val="Tahoma"/>
            <family val="2"/>
          </rPr>
          <t xml:space="preserve">
Standardwert = 10%
</t>
        </r>
        <r>
          <rPr>
            <b/>
            <u/>
            <sz val="10"/>
            <color indexed="81"/>
            <rFont val="Tahoma"/>
            <family val="2"/>
          </rPr>
          <t>Indication:</t>
        </r>
        <r>
          <rPr>
            <b/>
            <sz val="10"/>
            <color indexed="81"/>
            <rFont val="Tahoma"/>
            <family val="2"/>
          </rPr>
          <t xml:space="preserve">
Valeur standard = 10%</t>
        </r>
      </text>
    </comment>
    <comment ref="L49" authorId="1">
      <text>
        <r>
          <rPr>
            <b/>
            <u/>
            <sz val="10"/>
            <color indexed="81"/>
            <rFont val="Tahoma"/>
            <family val="2"/>
          </rPr>
          <t>Hinweis:</t>
        </r>
        <r>
          <rPr>
            <b/>
            <sz val="10"/>
            <color indexed="81"/>
            <rFont val="Tahoma"/>
            <family val="2"/>
          </rPr>
          <t xml:space="preserve">
Standardwert = 10%
</t>
        </r>
        <r>
          <rPr>
            <b/>
            <u/>
            <sz val="10"/>
            <color indexed="81"/>
            <rFont val="Tahoma"/>
            <family val="2"/>
          </rPr>
          <t>Indication:</t>
        </r>
        <r>
          <rPr>
            <b/>
            <sz val="10"/>
            <color indexed="81"/>
            <rFont val="Tahoma"/>
            <family val="2"/>
          </rPr>
          <t xml:space="preserve">
Valeur standard = 10%</t>
        </r>
      </text>
    </comment>
    <comment ref="J56"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r>
          <rPr>
            <sz val="8"/>
            <color indexed="81"/>
            <rFont val="Tahoma"/>
            <family val="2"/>
          </rPr>
          <t xml:space="preserve">
</t>
        </r>
      </text>
    </comment>
    <comment ref="J60"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List>
</comments>
</file>

<file path=xl/sharedStrings.xml><?xml version="1.0" encoding="utf-8"?>
<sst xmlns="http://schemas.openxmlformats.org/spreadsheetml/2006/main" count="993" uniqueCount="785">
  <si>
    <t>Grundlagen für die Berechnungen</t>
  </si>
  <si>
    <t>Stahlrohre geschweisst</t>
  </si>
  <si>
    <t>Rohrmaterialen</t>
  </si>
  <si>
    <t>Materialien</t>
  </si>
  <si>
    <t>Zuschlag Unterkonstruktion</t>
  </si>
  <si>
    <t>Art der Unterkonstruktion</t>
  </si>
  <si>
    <t>Keine Unterkonstruktion</t>
  </si>
  <si>
    <t>Rohrausrichtung</t>
  </si>
  <si>
    <t>Art</t>
  </si>
  <si>
    <t>Horizontal</t>
  </si>
  <si>
    <t>Vertikal</t>
  </si>
  <si>
    <t>Berührungsschutz</t>
  </si>
  <si>
    <t>Emissionsgrade von Oberflächen</t>
  </si>
  <si>
    <t>Berührungsschutz, nicht metallisch</t>
  </si>
  <si>
    <t>Berührungsschutz, metallisch</t>
  </si>
  <si>
    <t>Keine Ummantelung</t>
  </si>
  <si>
    <t>Aluminium walzblank</t>
  </si>
  <si>
    <t>Aluminium oxydiert</t>
  </si>
  <si>
    <t>Aluminium stark oxydiert</t>
  </si>
  <si>
    <t>Aluminium eloxiert</t>
  </si>
  <si>
    <t>Art der Oberfläche</t>
  </si>
  <si>
    <t>Stahlblech verzinkt, blank</t>
  </si>
  <si>
    <t>Stahlblech verzinkt, verstaubt</t>
  </si>
  <si>
    <t>Stahlblech stark angerostet</t>
  </si>
  <si>
    <t>Stahlblech farbbeschichtet</t>
  </si>
  <si>
    <t>nicht rostendes CrNi-Stahlblech</t>
  </si>
  <si>
    <t>e</t>
  </si>
  <si>
    <t>mm</t>
  </si>
  <si>
    <t>Zuschlag ungedämmte Rohroberfläche</t>
  </si>
  <si>
    <t>Wärmebrücken</t>
  </si>
  <si>
    <t>%</t>
  </si>
  <si>
    <t>b [1/K]</t>
  </si>
  <si>
    <t>Tauwasserschutz</t>
  </si>
  <si>
    <t>Material</t>
  </si>
  <si>
    <t>Diffusionsäquivalente Luftschichtdicken</t>
  </si>
  <si>
    <t>m</t>
  </si>
  <si>
    <t>Klebebänder, PE 0.4 mm dick</t>
  </si>
  <si>
    <t>Klebebänder, ALU 0.05 mm dick</t>
  </si>
  <si>
    <t>Folien, ALU 0.1 mm dick, Stösse überklebt</t>
  </si>
  <si>
    <t>Blechummantelungen, Sicken usw. nicht gedichtet</t>
  </si>
  <si>
    <t>Blechummantelungen, Sicken usw. gedichtet</t>
  </si>
  <si>
    <t>Lufttemperatur</t>
  </si>
  <si>
    <t>Objekt</t>
  </si>
  <si>
    <t>Planer</t>
  </si>
  <si>
    <t>Kunde</t>
  </si>
  <si>
    <t>Cu (Kupfer)</t>
  </si>
  <si>
    <t>Kunststoffe</t>
  </si>
  <si>
    <t>Ausrichtung</t>
  </si>
  <si>
    <t>Dämmung</t>
  </si>
  <si>
    <t>Medium</t>
  </si>
  <si>
    <t>Temperatur</t>
  </si>
  <si>
    <t>Umgebung</t>
  </si>
  <si>
    <t>Windgeschwindigkeit</t>
  </si>
  <si>
    <t>°C</t>
  </si>
  <si>
    <t>m/s</t>
  </si>
  <si>
    <t>Emissionsgrad Ummantelung</t>
  </si>
  <si>
    <t>W/(mK)</t>
  </si>
  <si>
    <t>-</t>
  </si>
  <si>
    <t>Wärmestrom rad. inkl. Wärmebrücken</t>
  </si>
  <si>
    <t>Oberflächentemperatur</t>
  </si>
  <si>
    <t>Wärmeübergang aussen</t>
  </si>
  <si>
    <t>W/m</t>
  </si>
  <si>
    <t>Feuchteschutz</t>
  </si>
  <si>
    <t>Wärmestrom rad.</t>
  </si>
  <si>
    <t>Bezeichnung</t>
  </si>
  <si>
    <t>mg/(mhPa)</t>
  </si>
  <si>
    <t>mhPa/mg</t>
  </si>
  <si>
    <t>Pa</t>
  </si>
  <si>
    <t>Diffusionsstrom pro Stunde</t>
  </si>
  <si>
    <t>mg/(mh)</t>
  </si>
  <si>
    <t>Volumen Dämmschicht</t>
  </si>
  <si>
    <t>F</t>
  </si>
  <si>
    <t>Undichtheiten Dampfbremse</t>
  </si>
  <si>
    <t>FeldSD</t>
  </si>
  <si>
    <t>Partialdruckdifferenz</t>
  </si>
  <si>
    <t>p</t>
  </si>
  <si>
    <t>Resultate Kälteschutz</t>
  </si>
  <si>
    <t>Resultate Wärmeschutz</t>
  </si>
  <si>
    <t>Leistungen</t>
  </si>
  <si>
    <t>Dämmstärke nach MuKEn</t>
  </si>
  <si>
    <t>ja/nein</t>
  </si>
  <si>
    <t>Wandstärke</t>
  </si>
  <si>
    <t>wbr</t>
  </si>
  <si>
    <t xml:space="preserve">Wärmeleitfähigkeit </t>
  </si>
  <si>
    <t>FeldBerührungsschtzTemp</t>
  </si>
  <si>
    <t>FeldEmissionsgradUmmantelung</t>
  </si>
  <si>
    <t>FeldLambdaZ</t>
  </si>
  <si>
    <t>FeldMediumstemperatur</t>
  </si>
  <si>
    <t>FeldWindgeschwindigkeit</t>
  </si>
  <si>
    <t>FeldLuftFeuchte</t>
  </si>
  <si>
    <t>FeldUmgebungstemperatur</t>
  </si>
  <si>
    <t>FeldRohrAusrichtung</t>
  </si>
  <si>
    <t>FeldDR</t>
  </si>
  <si>
    <t>FeldLambdaR</t>
  </si>
  <si>
    <t>FeldWBR</t>
  </si>
  <si>
    <t>FeldDU</t>
  </si>
  <si>
    <t>FeldFD</t>
  </si>
  <si>
    <t>Anforderungen nach MuKEn erfüllt?</t>
  </si>
  <si>
    <t>RWhAussen</t>
  </si>
  <si>
    <t>RWOberflächentemp</t>
  </si>
  <si>
    <t>RWLambdaB</t>
  </si>
  <si>
    <t>RWWärmestromRad</t>
  </si>
  <si>
    <t>RWWärmestromRadWBR</t>
  </si>
  <si>
    <t>RWDämmungNachMuKEn</t>
  </si>
  <si>
    <t>RKLambdaB</t>
  </si>
  <si>
    <t>RKhAussen</t>
  </si>
  <si>
    <t>RKOberflächentemp</t>
  </si>
  <si>
    <t>RKWärmestromRad</t>
  </si>
  <si>
    <t>RKWärmestromRadWBR</t>
  </si>
  <si>
    <t>RKOberflächentempTauwasser</t>
  </si>
  <si>
    <t>RKLambdaD</t>
  </si>
  <si>
    <t>RKRD</t>
  </si>
  <si>
    <t>RKPSE</t>
  </si>
  <si>
    <t>RKP</t>
  </si>
  <si>
    <t>RKDH</t>
  </si>
  <si>
    <t>RKVDämm</t>
  </si>
  <si>
    <t>RKF</t>
  </si>
  <si>
    <t>max. Temp.</t>
  </si>
  <si>
    <t>min Temp.</t>
  </si>
  <si>
    <t>Dämm-Materialien</t>
  </si>
  <si>
    <t>Stärke</t>
  </si>
  <si>
    <t>Dimensionen</t>
  </si>
  <si>
    <t>Dämmstärken in mm</t>
  </si>
  <si>
    <t>Dimensionen der Dämmungen in mm</t>
  </si>
  <si>
    <t>Erste Schritte</t>
  </si>
  <si>
    <t>Eingabe der Grundlagen</t>
  </si>
  <si>
    <t>Berechnung starten</t>
  </si>
  <si>
    <t>Um Eingabedaten zu verändern, kehren Sie auf das Blatt "Grundlagen" zurück, ändern den gewünschten Wert und lösen die Berechnung noch einmal aus.</t>
  </si>
  <si>
    <t>FeldDämmMaterial</t>
  </si>
  <si>
    <t>FeldDD</t>
  </si>
  <si>
    <t>e (-)</t>
  </si>
  <si>
    <t>Lambda W/(mK)</t>
  </si>
  <si>
    <t>FeldRohrMaterial</t>
  </si>
  <si>
    <t>FeldDampfbremse</t>
  </si>
  <si>
    <t>Liste_DD_Pir</t>
  </si>
  <si>
    <t>Anleitung</t>
  </si>
  <si>
    <t>FeldDiD</t>
  </si>
  <si>
    <t>Liste_DiD_Pir</t>
  </si>
  <si>
    <t>Innenabmessung (mm)</t>
  </si>
  <si>
    <t>Folgende Unterlagen liefern die Grundlage für die Berechnung</t>
  </si>
  <si>
    <t>Normen</t>
  </si>
  <si>
    <t>Berührungsschutz (nur für Wärmeschutz)</t>
  </si>
  <si>
    <t>Norm SIA 380.303:1998</t>
  </si>
  <si>
    <t>Wärmedämmumg an haus- und betriebstechnischen Anlagen - Berechnungsregeln</t>
  </si>
  <si>
    <t>längenbezogener Wärmedurchlasswiderstand</t>
  </si>
  <si>
    <t>f</t>
  </si>
  <si>
    <t>Inhalt</t>
  </si>
  <si>
    <t>Dampfbremse (nur für Kälteschutz)</t>
  </si>
  <si>
    <t>Hinweis: Bei Stahl oder Kupfer kann auf die Eingabe verzichtet werden.</t>
  </si>
  <si>
    <t>Name</t>
  </si>
  <si>
    <t>Strasse</t>
  </si>
  <si>
    <t>Ort</t>
  </si>
  <si>
    <t>Firma</t>
  </si>
  <si>
    <t>Sachbearbeiter</t>
  </si>
  <si>
    <t>E-Mail</t>
  </si>
  <si>
    <t>Wert</t>
  </si>
  <si>
    <t>FeldLambdaZBez</t>
  </si>
  <si>
    <t>FeldEmissionsgradUmmantelungBez</t>
  </si>
  <si>
    <t>FeldWBRBez</t>
  </si>
  <si>
    <t>FeldWindgeschwindigkeitBez</t>
  </si>
  <si>
    <t>Windgeschwindigkeiten</t>
  </si>
  <si>
    <t>PIR ALU-Pet - Folie</t>
  </si>
  <si>
    <t>Die Kantonalen Energievorschriften müssen immer</t>
  </si>
  <si>
    <t>keine Dämmung</t>
  </si>
  <si>
    <t>eingehalten werden!</t>
  </si>
  <si>
    <t>Grenze max. Feuchte-
zuname in 10 Jahren</t>
  </si>
  <si>
    <t>Grenzwert für Feuchtezunahme in 10 Jahren</t>
  </si>
  <si>
    <t>FeldFli</t>
  </si>
  <si>
    <t>Höchst zulässige Oberflächentemperatur</t>
  </si>
  <si>
    <t>Berechnungsdatum</t>
  </si>
  <si>
    <t xml:space="preserve">Entsteht Tauwasser an der Oberfläche? </t>
  </si>
  <si>
    <t>Sättigungsdampfdruck Umgebung</t>
  </si>
  <si>
    <t>relative Feuchte</t>
  </si>
  <si>
    <t xml:space="preserve">Diffusionsäquivalente Luftschichtdicke </t>
  </si>
  <si>
    <t>Grundlagen für die Berechnung</t>
  </si>
  <si>
    <t>Teilergebnisse der Berechnung</t>
  </si>
  <si>
    <t>Wichtiger Hinweis: Sie können die Schaltflächen erst dann bedienen, wenn kein Feld aktiviert ist.</t>
  </si>
  <si>
    <t>Mit der Schaltfläche "Drucken" werden die Blätter "Start", "Grundlagen" und je nach Berechnung das entsprechende Resultatblatt ausgedruckt.</t>
  </si>
  <si>
    <t>Liste_DD_Rock800</t>
  </si>
  <si>
    <t>Liste_DiD_Rock800</t>
  </si>
  <si>
    <t>Liste_DD_Armaflex</t>
  </si>
  <si>
    <t>Liste_DiD_Armaflex</t>
  </si>
  <si>
    <t>Liste_DD_VET</t>
  </si>
  <si>
    <t>Liste_DiD_VET</t>
  </si>
  <si>
    <t>[W/(mK)]</t>
  </si>
  <si>
    <t>Wert Windgeschwindigkeit</t>
  </si>
  <si>
    <t>Dicke Dampfbremse</t>
  </si>
  <si>
    <t>Fax</t>
  </si>
  <si>
    <t>Bemerkungen</t>
  </si>
  <si>
    <t xml:space="preserve"> für Rohrdämmungen im Wärme- und Kältebereich.</t>
  </si>
  <si>
    <t>Rückfragen an</t>
  </si>
  <si>
    <t>Auf dem Blatt "Start" können Sie die Adresse des Objekts, Planers und Kunden eingeben.</t>
  </si>
  <si>
    <t>Sind alle erforderlichen Werte eingegeben, müssen Sie die Berechnung mit der Schaltfläche "Berechnen" auslösen. Je nach Temperaturdifferenz, Mediumstemperatur, Umgebungstemperatur wird der Kälte- beziehungsweise Wärmeschutz berechnet.</t>
  </si>
  <si>
    <t>Die Art der Berechnung, das heisst ob ein Kälte- oder Wärmeschutz gerechnet wird, hängt von der Mediumstemperatur ab. Liegt diese über der Umgebungstemperatur wird der Wärmeschutz berechnet, liegt diese unter der Umgebungstemperatur wird der Kälteschutz gerechnet. Ist die Mediumstemperatur gleich der Umgebungstemperatur erfolgt keine Berechnung.</t>
  </si>
  <si>
    <t xml:space="preserve">Wechseln Sie auf das Excelblatt "Grundlagen" und erfassen Sie die erforderlichen Grundlagen. </t>
  </si>
  <si>
    <t>Wasserdampfdiffusionswiderstand</t>
  </si>
  <si>
    <t>FeldWasserdampfdiff</t>
  </si>
  <si>
    <t>Dampfdurchgangswiderstand</t>
  </si>
  <si>
    <t>Wasserdampfleitzahl der Dämmung</t>
  </si>
  <si>
    <t>RKLambdaDD</t>
  </si>
  <si>
    <t>Wasserdampfleitzahl der Dampfbremse</t>
  </si>
  <si>
    <t>Keine</t>
  </si>
  <si>
    <t>Wärmedämmumg an haus- und betriebstechnischen Anlagen in Gebäude - Berechnung der Wasserdampfdiffusion - Dämmung von Kälteleitungen</t>
  </si>
  <si>
    <t>Die hinterlegten Kennwerte dienen als Hilfestellung für "übliche" Berechnungen.</t>
  </si>
  <si>
    <t>Variante 1</t>
  </si>
  <si>
    <t>Variante 2</t>
  </si>
  <si>
    <t>Heizöl</t>
  </si>
  <si>
    <t>Erdgas</t>
  </si>
  <si>
    <t>Pellets</t>
  </si>
  <si>
    <t>Energieträger</t>
  </si>
  <si>
    <t>Energiepreis</t>
  </si>
  <si>
    <t>Energiepreissteigerung</t>
  </si>
  <si>
    <t>CHF/kWh</t>
  </si>
  <si>
    <t>Amortisationszeit Isolierung</t>
  </si>
  <si>
    <t>h/d</t>
  </si>
  <si>
    <t>Tägliche Betriebszeit</t>
  </si>
  <si>
    <t>Jährliche Betriebszeit</t>
  </si>
  <si>
    <t>Monate/Jahr</t>
  </si>
  <si>
    <t>Spezifischer Preis Isolierung</t>
  </si>
  <si>
    <t>Nutzungszeit der Anlage</t>
  </si>
  <si>
    <t>Länge Rohrleitung</t>
  </si>
  <si>
    <t>[m]</t>
  </si>
  <si>
    <t>Amortisationsdauer</t>
  </si>
  <si>
    <t>[a]</t>
  </si>
  <si>
    <t>[%]</t>
  </si>
  <si>
    <t>[CHF/a]</t>
  </si>
  <si>
    <t>[kWh/a]</t>
  </si>
  <si>
    <t>Wirkungsgrad</t>
  </si>
  <si>
    <t>[-]</t>
  </si>
  <si>
    <t>Endenergiebedarf</t>
  </si>
  <si>
    <t>[CHF/kWh]</t>
  </si>
  <si>
    <t>Jährliche Energiekosten</t>
  </si>
  <si>
    <t>Mittelwertfaktor Energiekosten</t>
  </si>
  <si>
    <t>Spez. THG-Emissionen</t>
  </si>
  <si>
    <t>[kg CO2/kWh]</t>
  </si>
  <si>
    <t>THG-Emissionen</t>
  </si>
  <si>
    <t>[kg CO2/a]</t>
  </si>
  <si>
    <t>Rohrleitung</t>
  </si>
  <si>
    <t>FeldEnergietraeger</t>
  </si>
  <si>
    <t>FeldBetriebszeitTag</t>
  </si>
  <si>
    <t>FeldBetriebszeitJahr</t>
  </si>
  <si>
    <t>FeldLaengeRohrleitung</t>
  </si>
  <si>
    <t>FeldAmortisationIsolierung</t>
  </si>
  <si>
    <t>FeldNutzungszeitAnlage</t>
  </si>
  <si>
    <t>FeldEnergiepreis</t>
  </si>
  <si>
    <t>FeldEnergiepreissteigerung</t>
  </si>
  <si>
    <t>SIA 2031</t>
  </si>
  <si>
    <t>PIR - Isolierung</t>
  </si>
  <si>
    <t>Spezifischer Preis Energieträger</t>
  </si>
  <si>
    <t>Wirkungsgrad oder JAZ Anlage</t>
  </si>
  <si>
    <t>Spezifischer THG-Emissionsfaktor</t>
  </si>
  <si>
    <t>FeldWirkungsgrad</t>
  </si>
  <si>
    <t>FeldEmissionsfaktor</t>
  </si>
  <si>
    <t>Strom (CH-Mix) Luft-Wasser Wärmepumpe</t>
  </si>
  <si>
    <t>Strom (CH-Mix) Wasser,Sole-Wasser Wärmepumpe</t>
  </si>
  <si>
    <t>RWRWert</t>
  </si>
  <si>
    <t>RKRWert</t>
  </si>
  <si>
    <t>kWh/a</t>
  </si>
  <si>
    <t>CHF/a</t>
  </si>
  <si>
    <t>PIR</t>
  </si>
  <si>
    <t>MW</t>
  </si>
  <si>
    <t>FEF</t>
  </si>
  <si>
    <t>Lamda 0</t>
  </si>
  <si>
    <t>b</t>
  </si>
  <si>
    <t>Temp.Bereich</t>
  </si>
  <si>
    <t>Temp</t>
  </si>
  <si>
    <t>-40 bis 700</t>
  </si>
  <si>
    <t>-40 bis 500</t>
  </si>
  <si>
    <t>-50 bis 150</t>
  </si>
  <si>
    <t>-50 bis 105</t>
  </si>
  <si>
    <t>-40 bis 130</t>
  </si>
  <si>
    <t>l PIR (e bt)</t>
  </si>
  <si>
    <t>l STW  (e bt)</t>
  </si>
  <si>
    <t>l STW Paroc Havac SAC</t>
  </si>
  <si>
    <t>l STW Rockwool 800</t>
  </si>
  <si>
    <t>l Glas Sager</t>
  </si>
  <si>
    <t>l FEF (e bt)</t>
  </si>
  <si>
    <t>l FEF AF Armaflex</t>
  </si>
  <si>
    <t>l FEF NH halogenfrei</t>
  </si>
  <si>
    <t>l FEF XG Armaflex</t>
  </si>
  <si>
    <t>l PIR deklariert</t>
  </si>
  <si>
    <t>Umgebungstemperatur</t>
  </si>
  <si>
    <t>Lambda_Wert</t>
  </si>
  <si>
    <t>Lambda_Wert +10</t>
  </si>
  <si>
    <t>Lambda_Real</t>
  </si>
  <si>
    <t>Temperatur Referenz</t>
  </si>
  <si>
    <t>Kategorie Spalte</t>
  </si>
  <si>
    <t>Kategorie Zeile</t>
  </si>
  <si>
    <t>E</t>
  </si>
  <si>
    <t>K</t>
  </si>
  <si>
    <t>Variante 1 REGOPIRGREEN</t>
  </si>
  <si>
    <t>Lambda_Real_V2</t>
  </si>
  <si>
    <t>DESIGN BY HSLU - T&amp;A</t>
  </si>
  <si>
    <t>Lambda20</t>
  </si>
  <si>
    <t>Lambda20_V2</t>
  </si>
  <si>
    <t>Liste_DD_Halogenfrei</t>
  </si>
  <si>
    <t>Liste_DiD_Halogenfrei</t>
  </si>
  <si>
    <t>FeldLambdaVor</t>
  </si>
  <si>
    <t>Wandstärke [mm]</t>
  </si>
  <si>
    <t>Mediumstemperatur</t>
  </si>
  <si>
    <t>Mitteltemperatur</t>
  </si>
  <si>
    <t>Lambda10</t>
  </si>
  <si>
    <t>Lambda10_V2</t>
  </si>
  <si>
    <t>Wärmeleitfähigkeit deklariert bei 10°C</t>
  </si>
  <si>
    <t>Vergleichsvariante</t>
  </si>
  <si>
    <t>Kopieren</t>
  </si>
  <si>
    <t>V1 -&gt; V2</t>
  </si>
  <si>
    <t>Für Grenzbereiche können produktspezifische, nachgewiesene Kennwerte eingegeben werden.</t>
  </si>
  <si>
    <t>Die hinterlegten Kennwerte sind Durschnittswerte verschiedern Produkte der gleichen Materialart</t>
  </si>
  <si>
    <r>
      <t>h</t>
    </r>
    <r>
      <rPr>
        <i/>
        <vertAlign val="subscript"/>
        <sz val="12"/>
        <rFont val="Calibri"/>
        <family val="2"/>
      </rPr>
      <t>se</t>
    </r>
  </si>
  <si>
    <r>
      <t>W/(m</t>
    </r>
    <r>
      <rPr>
        <vertAlign val="superscript"/>
        <sz val="12"/>
        <rFont val="Calibri"/>
        <family val="2"/>
      </rPr>
      <t>2</t>
    </r>
    <r>
      <rPr>
        <sz val="12"/>
        <rFont val="Calibri"/>
        <family val="2"/>
      </rPr>
      <t>K)</t>
    </r>
  </si>
  <si>
    <r>
      <t>R</t>
    </r>
    <r>
      <rPr>
        <i/>
        <vertAlign val="subscript"/>
        <sz val="12"/>
        <rFont val="Calibri"/>
        <family val="2"/>
      </rPr>
      <t>l</t>
    </r>
  </si>
  <si>
    <r>
      <t>m</t>
    </r>
    <r>
      <rPr>
        <vertAlign val="superscript"/>
        <sz val="12"/>
        <rFont val="Calibri"/>
        <family val="2"/>
      </rPr>
      <t>2</t>
    </r>
    <r>
      <rPr>
        <sz val="12"/>
        <rFont val="Calibri"/>
        <family val="2"/>
      </rPr>
      <t>K/(Wm)</t>
    </r>
  </si>
  <si>
    <r>
      <t>q</t>
    </r>
    <r>
      <rPr>
        <i/>
        <vertAlign val="subscript"/>
        <sz val="12"/>
        <rFont val="Calibri"/>
        <family val="2"/>
      </rPr>
      <t>rad</t>
    </r>
  </si>
  <si>
    <r>
      <t>q</t>
    </r>
    <r>
      <rPr>
        <i/>
        <vertAlign val="subscript"/>
        <sz val="12"/>
        <rFont val="Calibri"/>
        <family val="2"/>
      </rPr>
      <t>rad,wbr</t>
    </r>
  </si>
  <si>
    <r>
      <t>d</t>
    </r>
    <r>
      <rPr>
        <i/>
        <vertAlign val="subscript"/>
        <sz val="12"/>
        <rFont val="Calibri"/>
        <family val="2"/>
      </rPr>
      <t>G</t>
    </r>
  </si>
  <si>
    <r>
      <t>p</t>
    </r>
    <r>
      <rPr>
        <i/>
        <vertAlign val="subscript"/>
        <sz val="12"/>
        <rFont val="Calibri"/>
        <family val="2"/>
      </rPr>
      <t>s</t>
    </r>
  </si>
  <si>
    <r>
      <t>d</t>
    </r>
    <r>
      <rPr>
        <i/>
        <vertAlign val="subscript"/>
        <sz val="12"/>
        <rFont val="Calibri"/>
        <family val="2"/>
      </rPr>
      <t>h</t>
    </r>
  </si>
  <si>
    <r>
      <t>V</t>
    </r>
    <r>
      <rPr>
        <i/>
        <vertAlign val="subscript"/>
        <sz val="12"/>
        <rFont val="Calibri"/>
        <family val="2"/>
      </rPr>
      <t>D</t>
    </r>
  </si>
  <si>
    <r>
      <t>m</t>
    </r>
    <r>
      <rPr>
        <vertAlign val="superscript"/>
        <sz val="12"/>
        <rFont val="Calibri"/>
        <family val="2"/>
      </rPr>
      <t>3</t>
    </r>
  </si>
  <si>
    <r>
      <t>CO</t>
    </r>
    <r>
      <rPr>
        <i/>
        <vertAlign val="subscript"/>
        <sz val="12"/>
        <rFont val="Calibri"/>
        <family val="2"/>
      </rPr>
      <t>2</t>
    </r>
  </si>
  <si>
    <r>
      <rPr>
        <i/>
        <sz val="12"/>
        <rFont val="Symbol"/>
        <family val="1"/>
        <charset val="2"/>
      </rPr>
      <t>l</t>
    </r>
    <r>
      <rPr>
        <i/>
        <vertAlign val="subscript"/>
        <sz val="12"/>
        <rFont val="Calibri"/>
        <family val="2"/>
      </rPr>
      <t>B</t>
    </r>
  </si>
  <si>
    <t>Auswahl Sprachen</t>
  </si>
  <si>
    <t>Code</t>
  </si>
  <si>
    <t>Deutsch</t>
  </si>
  <si>
    <t>Français</t>
  </si>
  <si>
    <t>Code der gewählten Sprachen.</t>
  </si>
  <si>
    <t>Texte, welche auch der Oberfläche vorkommen:</t>
  </si>
  <si>
    <t>Text der gewählten sprache</t>
  </si>
  <si>
    <t>www.elri.ch</t>
  </si>
  <si>
    <t>FeldDämmMaterial_Benutzer</t>
  </si>
  <si>
    <t>teilweise änderbar</t>
  </si>
  <si>
    <t xml:space="preserve">Vorschlagswerte, </t>
  </si>
  <si>
    <t>Gemeinsame Werte</t>
  </si>
  <si>
    <r>
      <rPr>
        <i/>
        <sz val="12"/>
        <rFont val="Symbol"/>
        <family val="1"/>
        <charset val="2"/>
      </rPr>
      <t>l</t>
    </r>
    <r>
      <rPr>
        <i/>
        <vertAlign val="subscript"/>
        <sz val="12"/>
        <rFont val="Calibri"/>
        <family val="2"/>
      </rPr>
      <t>D</t>
    </r>
  </si>
  <si>
    <t>RWEnergie</t>
  </si>
  <si>
    <t>RWKosten</t>
  </si>
  <si>
    <t>RWCO2</t>
  </si>
  <si>
    <t>RKEnergie</t>
  </si>
  <si>
    <t>RKKosten</t>
  </si>
  <si>
    <t>RKCO2</t>
  </si>
  <si>
    <t>RWDeltaEnergie</t>
  </si>
  <si>
    <t>RWDeltaKosten</t>
  </si>
  <si>
    <t>RWDeltaCO2</t>
  </si>
  <si>
    <t>RKDeltaEnergie</t>
  </si>
  <si>
    <t>RKDeltaKosten</t>
  </si>
  <si>
    <t>RKDeltaCO2</t>
  </si>
  <si>
    <r>
      <t>kg CO</t>
    </r>
    <r>
      <rPr>
        <vertAlign val="subscript"/>
        <sz val="12"/>
        <rFont val="Calibri"/>
        <family val="2"/>
      </rPr>
      <t>2</t>
    </r>
    <r>
      <rPr>
        <sz val="12"/>
        <rFont val="Calibri"/>
        <family val="2"/>
      </rPr>
      <t>/a</t>
    </r>
  </si>
  <si>
    <r>
      <rPr>
        <i/>
        <sz val="12"/>
        <rFont val="Symbol"/>
        <family val="1"/>
        <charset val="2"/>
      </rPr>
      <t>D</t>
    </r>
    <r>
      <rPr>
        <i/>
        <vertAlign val="subscript"/>
        <sz val="12"/>
        <rFont val="Calibri"/>
        <family val="2"/>
      </rPr>
      <t>E</t>
    </r>
  </si>
  <si>
    <r>
      <rPr>
        <i/>
        <sz val="12"/>
        <rFont val="Symbol"/>
        <family val="1"/>
        <charset val="2"/>
      </rPr>
      <t>D</t>
    </r>
    <r>
      <rPr>
        <i/>
        <vertAlign val="subscript"/>
        <sz val="12"/>
        <rFont val="Calibri"/>
        <family val="2"/>
      </rPr>
      <t>K</t>
    </r>
  </si>
  <si>
    <r>
      <rPr>
        <i/>
        <sz val="12"/>
        <rFont val="Symbol"/>
        <family val="1"/>
        <charset val="2"/>
      </rPr>
      <t>D</t>
    </r>
    <r>
      <rPr>
        <i/>
        <vertAlign val="subscript"/>
        <sz val="12"/>
        <rFont val="Calibri"/>
        <family val="2"/>
      </rPr>
      <t>CO2</t>
    </r>
  </si>
  <si>
    <t>Objet</t>
  </si>
  <si>
    <t>Nom</t>
  </si>
  <si>
    <t>Rue</t>
  </si>
  <si>
    <t>Lieu</t>
  </si>
  <si>
    <t>Planificateur</t>
  </si>
  <si>
    <t>Entreprise</t>
  </si>
  <si>
    <t>Responsable du dossier</t>
  </si>
  <si>
    <t>Tél.</t>
  </si>
  <si>
    <t>Tel.</t>
  </si>
  <si>
    <t>Email</t>
  </si>
  <si>
    <t>Date du calcul</t>
  </si>
  <si>
    <t>Questions à</t>
  </si>
  <si>
    <t>Client</t>
  </si>
  <si>
    <t>Remarques</t>
  </si>
  <si>
    <t>Dieses einfache Excel-Tool dient zur Berechnung der Dämmungen rund um Rohre und zur Abschätzung der Kosten/Energie/CO2-Einsparungen zwischen der Variante mit PIR Dämmung und einer Variante mit beliebiger Dämmung. Für die Heizungstechnik kann damit der Wärme- und Berührungsschutz, für die Kältetechnik der Kälte-, Tauwasser- und Feuchteschutz berechnet werden.</t>
  </si>
  <si>
    <t>Ces calculs se limitent aux fluides et sont définis dans des des codes makros.</t>
  </si>
  <si>
    <t>Nutzungsdauer</t>
  </si>
  <si>
    <t>Gewinnbringende Zeit</t>
  </si>
  <si>
    <t>Mittelwertfaktor Energiepreissteigerung</t>
  </si>
  <si>
    <t>Mittelwert Energiepreis</t>
  </si>
  <si>
    <t>Wärme-/Kältebedarf (Nutzenergie)</t>
  </si>
  <si>
    <t>Jahre</t>
  </si>
  <si>
    <t>Preisentwicklung [CHF/a]</t>
  </si>
  <si>
    <t>kWh</t>
  </si>
  <si>
    <t>CHF</t>
  </si>
  <si>
    <t>Kg CO2</t>
  </si>
  <si>
    <r>
      <t>kg CO</t>
    </r>
    <r>
      <rPr>
        <vertAlign val="subscript"/>
        <sz val="12"/>
        <rFont val="Calibri"/>
        <family val="2"/>
      </rPr>
      <t>2</t>
    </r>
  </si>
  <si>
    <t>Einsparungen Nutzenergiebedarf</t>
  </si>
  <si>
    <t>Einsparungen Energiekosten</t>
  </si>
  <si>
    <t>Einsparungen THG-Emissionen</t>
  </si>
  <si>
    <t>Grundeingaben</t>
  </si>
  <si>
    <t>Conduite</t>
  </si>
  <si>
    <t>Diffusion de chaleur</t>
  </si>
  <si>
    <t>Diffusion de chaleur déclarée à 10°C</t>
  </si>
  <si>
    <t>Résistance de diffusion de vapeur</t>
  </si>
  <si>
    <t>Valeur</t>
  </si>
  <si>
    <t>Supplément surface de conduite non isolée</t>
  </si>
  <si>
    <t>Direction</t>
  </si>
  <si>
    <t>Température</t>
  </si>
  <si>
    <t>Environnement</t>
  </si>
  <si>
    <t>Température d'air</t>
  </si>
  <si>
    <t>Humidité relative</t>
  </si>
  <si>
    <t>Vitesse du vent</t>
  </si>
  <si>
    <t>Valeur vitesse vent</t>
  </si>
  <si>
    <t>Température de surface maximale admissible</t>
  </si>
  <si>
    <t>CHF/m3</t>
  </si>
  <si>
    <t>kWh/l</t>
  </si>
  <si>
    <t>kWh/m3</t>
  </si>
  <si>
    <t>kWh/kg</t>
  </si>
  <si>
    <t>kWh/kWh</t>
  </si>
  <si>
    <t>Einheit</t>
  </si>
  <si>
    <t>Preis Energieträger</t>
  </si>
  <si>
    <t>Amortisationszeit</t>
  </si>
  <si>
    <t>Mittel</t>
  </si>
  <si>
    <t>Appellation</t>
  </si>
  <si>
    <t>Epaisseur couche d'air équivalente de diffusion</t>
  </si>
  <si>
    <t>Valeur limite augmentation humidité en 10 ans</t>
  </si>
  <si>
    <t>Economie</t>
  </si>
  <si>
    <t>Temps de fonctionnement journalier</t>
  </si>
  <si>
    <t>Temps de fonctionnement annuel</t>
  </si>
  <si>
    <t>Longueur conduite</t>
  </si>
  <si>
    <t>Source d'énergie</t>
  </si>
  <si>
    <t>Rendement ou COPa installation</t>
  </si>
  <si>
    <t>Facteur spécifique de gaz à effet de serre</t>
  </si>
  <si>
    <t>Prix spécifique source d'énergie</t>
  </si>
  <si>
    <t>Prix spécifique isolation</t>
  </si>
  <si>
    <t>Temps d'amortissement isolation</t>
  </si>
  <si>
    <t>Augmentation du coût d'énergie</t>
  </si>
  <si>
    <t>Pour les zones limites, il est possible d'attribuer des propres valeurs certifiées.</t>
  </si>
  <si>
    <t>Données de base pour le calcul</t>
  </si>
  <si>
    <t>Valeurs communes</t>
  </si>
  <si>
    <t>en partie modifiable</t>
  </si>
  <si>
    <t>Indication: pour l'acier et le cuivre, données pas obligatoires.</t>
  </si>
  <si>
    <t>Résultats partiels du calcul</t>
  </si>
  <si>
    <t>Transmission thermique extérieure</t>
  </si>
  <si>
    <t>Températur de surface</t>
  </si>
  <si>
    <t>Pertes de chaleur</t>
  </si>
  <si>
    <t>Epaisseur isolation selon MuKEn</t>
  </si>
  <si>
    <t>Recommandation selon MuKEn remplies</t>
  </si>
  <si>
    <t>Emissions de gaz à effet de serre annuelles</t>
  </si>
  <si>
    <t>être remplies!</t>
  </si>
  <si>
    <t>Les directives cantonales doivent toujours</t>
  </si>
  <si>
    <t>Ja</t>
  </si>
  <si>
    <t>Nein</t>
  </si>
  <si>
    <t>Oui</t>
  </si>
  <si>
    <t>Non</t>
  </si>
  <si>
    <t>Oui/non</t>
  </si>
  <si>
    <t>Eau de condensation</t>
  </si>
  <si>
    <t>Formation condensation à la surface?</t>
  </si>
  <si>
    <t>Protection d'humidité</t>
  </si>
  <si>
    <t>Valeur de référence de l'isolation</t>
  </si>
  <si>
    <t>Pression de vapeur saturée environnement</t>
  </si>
  <si>
    <t>Différence partielle de pression</t>
  </si>
  <si>
    <t>Flux diffusion horaire</t>
  </si>
  <si>
    <t>Volume couche d'isolation</t>
  </si>
  <si>
    <t>Isolation PIR</t>
  </si>
  <si>
    <t>Comparaison</t>
  </si>
  <si>
    <t>Berechnen</t>
  </si>
  <si>
    <t>Calculer</t>
  </si>
  <si>
    <t>Drucken</t>
  </si>
  <si>
    <t>Imprimer</t>
  </si>
  <si>
    <t>Instructions</t>
  </si>
  <si>
    <t>Acier soudé</t>
  </si>
  <si>
    <t>Cu (Cuivre)</t>
  </si>
  <si>
    <t>Plastique</t>
  </si>
  <si>
    <t>Epaisseur paroi [mm]</t>
  </si>
  <si>
    <t>Vertical</t>
  </si>
  <si>
    <t>Zuschlag [W/(mK)]</t>
  </si>
  <si>
    <t>Supplément [W/(mK)]</t>
  </si>
  <si>
    <t>Type de surface</t>
  </si>
  <si>
    <t>Type</t>
  </si>
  <si>
    <t>Ponts thermiques</t>
  </si>
  <si>
    <t>Aucuns</t>
  </si>
  <si>
    <t>Peu</t>
  </si>
  <si>
    <t>Normal</t>
  </si>
  <si>
    <t>Beaucoup</t>
  </si>
  <si>
    <t>Zuschlag [%]</t>
  </si>
  <si>
    <t>Supplément [%]</t>
  </si>
  <si>
    <t>Aucun</t>
  </si>
  <si>
    <t>Rubans adésifs PE 0.4 mm</t>
  </si>
  <si>
    <t>Rubans adésifs ALU 0.05 mm</t>
  </si>
  <si>
    <t>Feuille ALU 0.1 mm jonctions collées</t>
  </si>
  <si>
    <t>PIR ALU-Pet - Feuille</t>
  </si>
  <si>
    <t>Epaisseur L équivalente [m]</t>
  </si>
  <si>
    <t>äqui. L-Dicke [m]</t>
  </si>
  <si>
    <t>Epaisseur [mm]</t>
  </si>
  <si>
    <t>Dicke [mm]</t>
  </si>
  <si>
    <t>η oder JAZ [-]</t>
  </si>
  <si>
    <t>Mazout</t>
  </si>
  <si>
    <t>Gaz naturel</t>
  </si>
  <si>
    <t xml:space="preserve">Electricité (Mix CH) PAC Air-Eau </t>
  </si>
  <si>
    <t xml:space="preserve">Electricité (Mix CH) PAC Eau/Sol-Eau </t>
  </si>
  <si>
    <t>η ou COPa [-]</t>
  </si>
  <si>
    <t>Prix source d'énergie</t>
  </si>
  <si>
    <t>Unité</t>
  </si>
  <si>
    <t>Moyen</t>
  </si>
  <si>
    <t>Années</t>
  </si>
  <si>
    <t>Steinwolle</t>
  </si>
  <si>
    <t>Glaswolle</t>
  </si>
  <si>
    <t>synth. Kautschuk (FEF)</t>
  </si>
  <si>
    <t>synth. Kautschuk halogenfrei (FEF)</t>
  </si>
  <si>
    <t>Pas d'isolation</t>
  </si>
  <si>
    <t>Laine de verre</t>
  </si>
  <si>
    <t>Caoutchouc synth.</t>
  </si>
  <si>
    <t>Caoutchouc synth. sans halogen</t>
  </si>
  <si>
    <t>Kopieren             V1 -&gt; V2</t>
  </si>
  <si>
    <t>Copier                V1 -&gt; V2</t>
  </si>
  <si>
    <t>Contenu</t>
  </si>
  <si>
    <t>Premiers pas</t>
  </si>
  <si>
    <t>Commencer  le calcul</t>
  </si>
  <si>
    <t>Important: vous pouvez activer les boutons d'action seulement lorsqu'aucun champ n'est activé.</t>
  </si>
  <si>
    <t>Sur la feuille "Start" vous pouvez indiquer l'adresse de l'objet, du planificateur et du client.</t>
  </si>
  <si>
    <t>Les documents suivant fournissent la base pour le calcul.</t>
  </si>
  <si>
    <t>Normes</t>
  </si>
  <si>
    <t>Norme SIA 380.303.1998</t>
  </si>
  <si>
    <t>Isolation pour l'équipement du bâtiment et les installations industrielles - Règles de calculs</t>
  </si>
  <si>
    <t>Isolation pour l'équipement du bâtiment et les installations industrielles - Calculs de la diffusion de vapeur - Isolation de conduites froides</t>
  </si>
  <si>
    <t>Agent caloporteur</t>
  </si>
  <si>
    <t>Isolation</t>
  </si>
  <si>
    <t>Résultats protection frigorifique</t>
  </si>
  <si>
    <t>Lorsque toutes les données nécessaires sont remplies, le calcul s'effectue en appuyant sur le bouton "calculer". Selon la différence de température, la température du médium la température ambiante, le résultat s'affiche dans le domaine thermique ou frigorifique.</t>
  </si>
  <si>
    <t>pour isolation de conduites dans le domaine thermique ou frigorifique</t>
  </si>
  <si>
    <t>Résultats protection thermique</t>
  </si>
  <si>
    <t>Le calcul de la protection thermique ou frigorifique dépend de la température du médium. Si celle-ci se situe au-dessus de la température ambiante, le calcul s'effectue dans le domaine thermique. Si la température du médium se trouve en-dessous de la température ambiante, le calcul s'effectue dans le domaine frigorifique. Le calcul n'est pas effectué lorsque la température du médium et la température ambiante sont identiques.</t>
  </si>
  <si>
    <t>Pertes frigorifique</t>
  </si>
  <si>
    <t>Pas de doublage</t>
  </si>
  <si>
    <t>Doublage tôle. joints etc. non imperméablilisés</t>
  </si>
  <si>
    <t>Doublage tôle. joints etc. imperméablilisés</t>
  </si>
  <si>
    <t>Tôle d'aluminium laminée brute</t>
  </si>
  <si>
    <t>Tôle d'acier galvanisé poussiéreux</t>
  </si>
  <si>
    <t>Tôle d'acier galvanisé brute</t>
  </si>
  <si>
    <t>Tôle d'acier très rouillée</t>
  </si>
  <si>
    <t>Tôle d'acier enduite</t>
  </si>
  <si>
    <t>Stahlblech gerostet</t>
  </si>
  <si>
    <t>Tôle d'acier rouillée</t>
  </si>
  <si>
    <t>Tôle d'aluminium oxydée</t>
  </si>
  <si>
    <t>Tôle d'aluminium très oxydée</t>
  </si>
  <si>
    <t>Tôle d'aluminium anodisée</t>
  </si>
  <si>
    <t>Tôle d'acier CrNi inoxydable</t>
  </si>
  <si>
    <t>Doublage métallique neuf</t>
  </si>
  <si>
    <t>Doublage métallique ayant déjà servi (poussiéreux)</t>
  </si>
  <si>
    <t>Doublage non métalique (limiter pertes chaleur)</t>
  </si>
  <si>
    <t>Ummantelung nicht metallisch (Wärmeschutz)</t>
  </si>
  <si>
    <t>Ummantelung metallisch, betriebszustand (verstaubt)</t>
  </si>
  <si>
    <t>Ummantelung metallisch neu</t>
  </si>
  <si>
    <t>Protection contacts fortuits (seul. Chaleur)</t>
  </si>
  <si>
    <t>Protection contacts fortuits</t>
  </si>
  <si>
    <t>Protection contre les contacts fortuits métalliques</t>
  </si>
  <si>
    <t>Protection contre les contacts fortuits non métalliques</t>
  </si>
  <si>
    <t>Durée d'utilisation de l'installation</t>
  </si>
  <si>
    <t>Résistance linéaire au passage de chaleur</t>
  </si>
  <si>
    <t>Flux de chaleur radial</t>
  </si>
  <si>
    <t>Flux de chaleur radial (incl. ponts thermiques)</t>
  </si>
  <si>
    <t>Barrière pare-vapeur (seulement pour la protection frigorifique)</t>
  </si>
  <si>
    <t>Epaisseur barrière pare-vapeur</t>
  </si>
  <si>
    <t>Inétanchéité barrière pare-vapeur</t>
  </si>
  <si>
    <t>Valeur de référence de la barrière pare-vapeur</t>
  </si>
  <si>
    <t>Température de surface</t>
  </si>
  <si>
    <t>Epaisseur paroi</t>
  </si>
  <si>
    <t>Type d'appuis</t>
  </si>
  <si>
    <t>Aucun appui</t>
  </si>
  <si>
    <t>Kurz</t>
  </si>
  <si>
    <t>Lang</t>
  </si>
  <si>
    <t>Court</t>
  </si>
  <si>
    <t>Long</t>
  </si>
  <si>
    <t>Laine de roche</t>
  </si>
  <si>
    <t>Doublage non métalique (p.e. PVC)</t>
  </si>
  <si>
    <t>Ummantelung nicht metallisch (z.B. PVC)</t>
  </si>
  <si>
    <r>
      <rPr>
        <b/>
        <sz val="10"/>
        <rFont val="Calibri"/>
        <family val="2"/>
      </rPr>
      <t>Regisol AG</t>
    </r>
    <r>
      <rPr>
        <sz val="8"/>
        <rFont val="Calibri"/>
        <family val="2"/>
      </rPr>
      <t xml:space="preserve">
Schwalbenweg 3
CH-3292 Busswil bei Büren
Tel: +041 (0)32 385 22 33
Fax: +041(0)32 385 22 35</t>
    </r>
  </si>
  <si>
    <t>www.regisol.ch</t>
  </si>
  <si>
    <t>www.swisspor.ch</t>
  </si>
  <si>
    <t>proPIR</t>
  </si>
  <si>
    <t>benutzerdefiniert</t>
  </si>
  <si>
    <t>défini par l'utilisateur</t>
  </si>
  <si>
    <t>benutzerdefiniert v1</t>
  </si>
  <si>
    <t>benutzerdefiniert v2</t>
  </si>
  <si>
    <t>défini par l'utilisateur v1</t>
  </si>
  <si>
    <t>défini par l'utilisateur v2</t>
  </si>
  <si>
    <t>Info-Fenster Kältedämmung</t>
  </si>
  <si>
    <t>nein</t>
  </si>
  <si>
    <t>ja</t>
  </si>
  <si>
    <t>Hinweis: Sie verwenden ein offenzelliges Dämmmaterial für eine Kälteisolierung. Dies wird ausdrücklich nicht empfohlen !</t>
  </si>
  <si>
    <t>Cet outil a été créé par l'université appliquée de Lucerne dans l'interêt du développment de proPIR.</t>
  </si>
  <si>
    <t>ProPIR haftet nicht für Schäden, die durch die Anwendung des vorliegenden Tools entstehen können.</t>
  </si>
  <si>
    <t>ProPIR ne prend pas la responsabilité des dégâts qui peuvent être engendrés par l'utilisation de cet outil.</t>
  </si>
  <si>
    <r>
      <rPr>
        <b/>
        <sz val="10"/>
        <rFont val="Calibri"/>
        <family val="2"/>
      </rPr>
      <t>Elri AG</t>
    </r>
    <r>
      <rPr>
        <sz val="8"/>
        <rFont val="Calibri"/>
        <family val="2"/>
      </rPr>
      <t xml:space="preserve">
Gewerbestrasse 3
CH-4552 Derendingen
Tel: +041 (0)32 681 33 11
Fax: +041(0)32 682 15 05</t>
    </r>
  </si>
  <si>
    <r>
      <t>d</t>
    </r>
    <r>
      <rPr>
        <i/>
        <vertAlign val="subscript"/>
        <sz val="12"/>
        <rFont val="Calibri"/>
        <family val="2"/>
      </rPr>
      <t>R</t>
    </r>
  </si>
  <si>
    <r>
      <t>d</t>
    </r>
    <r>
      <rPr>
        <i/>
        <vertAlign val="subscript"/>
        <sz val="12"/>
        <rFont val="Calibri"/>
        <family val="2"/>
      </rPr>
      <t>iD</t>
    </r>
  </si>
  <si>
    <r>
      <t>d</t>
    </r>
    <r>
      <rPr>
        <i/>
        <vertAlign val="subscript"/>
        <sz val="12"/>
        <rFont val="Calibri"/>
        <family val="2"/>
      </rPr>
      <t>D</t>
    </r>
  </si>
  <si>
    <r>
      <t>w</t>
    </r>
    <r>
      <rPr>
        <i/>
        <vertAlign val="subscript"/>
        <sz val="12"/>
        <rFont val="Calibri"/>
        <family val="2"/>
      </rPr>
      <t>e</t>
    </r>
  </si>
  <si>
    <r>
      <t>s</t>
    </r>
    <r>
      <rPr>
        <i/>
        <vertAlign val="subscript"/>
        <sz val="12"/>
        <rFont val="Calibri"/>
        <family val="2"/>
      </rPr>
      <t>d</t>
    </r>
  </si>
  <si>
    <r>
      <t>d</t>
    </r>
    <r>
      <rPr>
        <i/>
        <vertAlign val="subscript"/>
        <sz val="12"/>
        <rFont val="Calibri"/>
        <family val="2"/>
      </rPr>
      <t>U</t>
    </r>
  </si>
  <si>
    <r>
      <t>F</t>
    </r>
    <r>
      <rPr>
        <i/>
        <vertAlign val="subscript"/>
        <sz val="12"/>
        <rFont val="Calibri"/>
        <family val="2"/>
      </rPr>
      <t>li</t>
    </r>
  </si>
  <si>
    <r>
      <t>h</t>
    </r>
    <r>
      <rPr>
        <i/>
        <vertAlign val="subscript"/>
        <sz val="12"/>
        <rFont val="Calibri"/>
        <family val="2"/>
      </rPr>
      <t>d</t>
    </r>
  </si>
  <si>
    <r>
      <t>h</t>
    </r>
    <r>
      <rPr>
        <i/>
        <vertAlign val="subscript"/>
        <sz val="12"/>
        <rFont val="Calibri"/>
        <family val="2"/>
      </rPr>
      <t>a</t>
    </r>
  </si>
  <si>
    <r>
      <t>kg CO</t>
    </r>
    <r>
      <rPr>
        <vertAlign val="subscript"/>
        <sz val="12"/>
        <rFont val="Calibri"/>
        <family val="2"/>
      </rPr>
      <t>2</t>
    </r>
    <r>
      <rPr>
        <sz val="12"/>
        <rFont val="Calibri"/>
        <family val="2"/>
      </rPr>
      <t>/kWh</t>
    </r>
  </si>
  <si>
    <r>
      <t>t</t>
    </r>
    <r>
      <rPr>
        <i/>
        <vertAlign val="subscript"/>
        <sz val="12"/>
        <rFont val="Calibri"/>
        <family val="2"/>
      </rPr>
      <t>a</t>
    </r>
  </si>
  <si>
    <r>
      <t>t</t>
    </r>
    <r>
      <rPr>
        <i/>
        <vertAlign val="subscript"/>
        <sz val="12"/>
        <rFont val="Calibri"/>
        <family val="2"/>
      </rPr>
      <t>n</t>
    </r>
  </si>
  <si>
    <t>Wenige</t>
  </si>
  <si>
    <t>Übliche</t>
  </si>
  <si>
    <t>Viele</t>
  </si>
  <si>
    <t>Innen, windstill</t>
  </si>
  <si>
    <t>Aussen, gedeckt, leiser Zug</t>
  </si>
  <si>
    <t>Aussen, frei, schwacher Wind</t>
  </si>
  <si>
    <t>Aussen, frei, frischer Wind</t>
  </si>
  <si>
    <t>Dedans, sans vent</t>
  </si>
  <si>
    <t>Dehors, couvert, petite brise</t>
  </si>
  <si>
    <t>Dehors, ouvert, vent faible</t>
  </si>
  <si>
    <t>Dehors, ouvert, vent frais</t>
  </si>
  <si>
    <t>keine Ummantelung</t>
  </si>
  <si>
    <t>Stahlblech verzinkt</t>
  </si>
  <si>
    <t>Metallisch (sauber)</t>
  </si>
  <si>
    <t>Metallisch (verstaubt)</t>
  </si>
  <si>
    <t>Definitiv</t>
  </si>
  <si>
    <t>Resultate</t>
  </si>
  <si>
    <t xml:space="preserve">Jährlicher Energieverlust </t>
  </si>
  <si>
    <t>Jährliche Energieverlustkosten</t>
  </si>
  <si>
    <t>Die hinterlegten Kennwerte sind Durchschnittswerte verschiedener Produkte der gleichen Materialart.</t>
  </si>
  <si>
    <t>Für Grenzbereiche können in nicht gesperrten Feldern produktspezifische, nachgewiesene Kennwerte eingegeben werden.</t>
  </si>
  <si>
    <t>Pour des zones limites, des valeurs spécifiques attestées peuvent être insérées dans les cellules non protégées.</t>
  </si>
  <si>
    <t>Résultats</t>
  </si>
  <si>
    <t>Pertes coûts énergétiques annuelles</t>
  </si>
  <si>
    <t>Pertes énergétiques annuelles</t>
  </si>
  <si>
    <t>Tôle d'acier galvanisé</t>
  </si>
  <si>
    <t>Métallique (propre)</t>
  </si>
  <si>
    <t>Métallique (poussiéreux)</t>
  </si>
  <si>
    <t>CHF/100 kg</t>
  </si>
  <si>
    <t>Heizwert Energieträger</t>
  </si>
  <si>
    <t>tiefstbekannter Lambda Wert bei</t>
  </si>
  <si>
    <t>höchstbekannter Lambda Wert bei</t>
  </si>
  <si>
    <t>Änderbar</t>
  </si>
  <si>
    <t>Geändert</t>
  </si>
  <si>
    <t>Stahlblech mit Korrosionsanstrich</t>
  </si>
  <si>
    <t>Flüssigkunststoffe, Trockenschichtdicke (50;2)</t>
  </si>
  <si>
    <t>Flüssigkunststoffe, Trockenschichtdicke (20;1)</t>
  </si>
  <si>
    <t>Plastiques liquides, sèche (50;2)</t>
  </si>
  <si>
    <t>Plastiques liquides, sèche (20;1)</t>
  </si>
  <si>
    <t>Bitumenbeschichtungen, Trockenschichtdicke (10;1)</t>
  </si>
  <si>
    <t>Bitumenbeschichtungen, Trockenschichtdicke (50;2)</t>
  </si>
  <si>
    <t>Bitumenbeschichtungen, Trockenschichtdicke (100;3)</t>
  </si>
  <si>
    <t>Couche bitumée, sèche (10;1)</t>
  </si>
  <si>
    <t>Couche bitumée, sèche (50;2)</t>
  </si>
  <si>
    <t>Couche bitumée, sèche (100;3)</t>
  </si>
  <si>
    <t>Stahlrohr</t>
  </si>
  <si>
    <t>Emissivité doublage</t>
  </si>
  <si>
    <t>Emissionsgrad [-]</t>
  </si>
  <si>
    <t>Emissivité [-]</t>
  </si>
  <si>
    <t>Acier</t>
  </si>
  <si>
    <t>CrNi-Stahl, Edelstahl, inox</t>
  </si>
  <si>
    <t>Acier CrNi, acier précieux, inox</t>
  </si>
  <si>
    <t>Stand 2009</t>
  </si>
  <si>
    <t>u</t>
  </si>
  <si>
    <r>
      <rPr>
        <i/>
        <sz val="12"/>
        <rFont val="Symbol"/>
        <family val="1"/>
        <charset val="2"/>
      </rPr>
      <t>l</t>
    </r>
    <r>
      <rPr>
        <i/>
        <vertAlign val="subscript"/>
        <sz val="12"/>
        <rFont val="Calibri"/>
        <family val="2"/>
      </rPr>
      <t>R</t>
    </r>
  </si>
  <si>
    <r>
      <rPr>
        <i/>
        <sz val="12"/>
        <rFont val="Symbol"/>
        <family val="1"/>
        <charset val="2"/>
      </rPr>
      <t>l</t>
    </r>
    <r>
      <rPr>
        <i/>
        <vertAlign val="subscript"/>
        <sz val="12"/>
        <rFont val="Calibri"/>
        <family val="2"/>
      </rPr>
      <t>Z</t>
    </r>
  </si>
  <si>
    <r>
      <t>L</t>
    </r>
    <r>
      <rPr>
        <i/>
        <vertAlign val="subscript"/>
        <sz val="12"/>
        <rFont val="Calibri"/>
        <family val="2"/>
      </rPr>
      <t>R</t>
    </r>
  </si>
  <si>
    <t>Isolierstärke (Dicke der Isolierung)</t>
  </si>
  <si>
    <t>Epaisseur de l'isolation</t>
  </si>
  <si>
    <r>
      <rPr>
        <i/>
        <sz val="12"/>
        <rFont val="Symbol"/>
        <family val="1"/>
        <charset val="2"/>
      </rPr>
      <t>l</t>
    </r>
    <r>
      <rPr>
        <i/>
        <vertAlign val="subscript"/>
        <sz val="12"/>
        <rFont val="Calibri"/>
        <family val="2"/>
      </rPr>
      <t>Da</t>
    </r>
  </si>
  <si>
    <r>
      <t>r</t>
    </r>
    <r>
      <rPr>
        <i/>
        <vertAlign val="subscript"/>
        <sz val="12"/>
        <rFont val="Calibri"/>
        <family val="2"/>
      </rPr>
      <t>Da</t>
    </r>
  </si>
  <si>
    <t>Standardwerte setzen</t>
  </si>
  <si>
    <t>Wasserdampfdiffusions-
widerstand u</t>
  </si>
  <si>
    <t>Lambda</t>
  </si>
  <si>
    <t>Die Berechnungen beschränken sich auf flüssige Medien und basieren auf Codes, welche in Makros hinterlegt sind.</t>
  </si>
  <si>
    <t>Planungsunterlagen Elri AG, Regisol AG, swisspor AG</t>
  </si>
  <si>
    <t>Bases de planification Elri AG, Regisol AG, swisspor AG</t>
  </si>
  <si>
    <t>Das vorliegende Tool wurde von der Hochule Technik &amp; Architektur Luzern im Auftrag der Interessengemeinschaft proPIR entwickelt.</t>
  </si>
  <si>
    <t>Produktbezeichnung, Bemerkung zu benutzerdefinierte Eingaben</t>
  </si>
  <si>
    <t>Zuschlag Unterkonstruktion (z.B. Rohrschellen, Stützen)</t>
  </si>
  <si>
    <t>... aus dämmendem Werkstoff</t>
  </si>
  <si>
    <t>... aus Stahl, gedämmt</t>
  </si>
  <si>
    <t>... aus Stahl, ungedämmt</t>
  </si>
  <si>
    <t xml:space="preserve">PVC </t>
  </si>
  <si>
    <t>ALU-PET</t>
  </si>
  <si>
    <t>ALU Grobkorn</t>
  </si>
  <si>
    <t>PVC</t>
  </si>
  <si>
    <t>feuille d'alu avec grain</t>
  </si>
  <si>
    <t>Temps d'amortissement</t>
  </si>
  <si>
    <t>V1</t>
  </si>
  <si>
    <t>V2</t>
  </si>
  <si>
    <r>
      <rPr>
        <b/>
        <sz val="10"/>
        <rFont val="Calibri"/>
        <family val="2"/>
      </rPr>
      <t>swisspor AG</t>
    </r>
    <r>
      <rPr>
        <sz val="8"/>
        <rFont val="Calibri"/>
        <family val="2"/>
      </rPr>
      <t xml:space="preserve">
Industriestrasse
CH-5623 Boswil
Tel  +41 56 678 98 98
Fax +41 56 678 98 99</t>
    </r>
  </si>
  <si>
    <t xml:space="preserve">Auf dem Blatt "Grundlagen" kann nach Eingabe aller erforderlichen Werte die Berechnung mit der Schaltfläche "Berechnen" gestartet werden.  </t>
  </si>
  <si>
    <t>Kopierfunktion :  Durch Klick auf den Knopf "Kopieren V1 --&gt; V2" werden alle Daten der Variante 1 in die Variante 2 kopiert. Damit kann speditiv die Einwirkung verschiedener Dämmstärken ermittelt werden. Er befindet sich rechts oben neben der Variante 2.</t>
  </si>
  <si>
    <t>Öffnen Sie das Blatt "Grundlagen". Beginnen Sie mit den Eingaben der Werte in Variante 1, danach die Variante 2.  Zum Teil werden Sie durch Auswahllisten unterstützt. Diese werden mit Doppelklick in dem entsprechenden Eingabefeld geöffnet. Solche Eingabefelder sind mit einem Kommentar (rote Eckmarkierung) versehen.</t>
  </si>
  <si>
    <t>Farbig hinterlegte Felder sind Pflichtfelder und müssen ausgefüllt oder kontrolliert werden. Gelb ist für Variante 1 (standardmässig PIR), Grün für die Vergleichsvariante V2. Blau hinterlegte Felder in Variante 1 sind gemeinsame Werte und werden automatisch in Variante 2 nicht veränderbar übernommen. Weisse Felder können teilweise verändert werden. Wird ein Vorgabewert verändert, erscheint der Text rot und der Cursor springt teilweise auf eine Zelle, in der ein Hinweis auf die Änderung (z.B. anderer Produktname, andere Materialeigenschaft oder Grenzwert) eingetragen werden soll.</t>
  </si>
  <si>
    <r>
      <t>W/(m</t>
    </r>
    <r>
      <rPr>
        <vertAlign val="superscript"/>
        <sz val="11"/>
        <rFont val="Calibri"/>
        <family val="2"/>
      </rPr>
      <t>2</t>
    </r>
    <r>
      <rPr>
        <sz val="11"/>
        <rFont val="Calibri"/>
        <family val="2"/>
      </rPr>
      <t>K)</t>
    </r>
  </si>
  <si>
    <r>
      <t>Innendurchmesser (</t>
    </r>
    <r>
      <rPr>
        <sz val="11"/>
        <rFont val="Calibri"/>
        <family val="2"/>
      </rPr>
      <t>Ø Rohraussendruchmesser)</t>
    </r>
  </si>
  <si>
    <t>Diamètre intérieur de l'isolation</t>
  </si>
  <si>
    <t>Norm EN ISO 15758</t>
  </si>
  <si>
    <t>Temperature de surface</t>
  </si>
  <si>
    <t>Les valeurs définies servent d'aide pour un calcul "habituel".</t>
  </si>
  <si>
    <t>Function copier: En cliquant sur le bouton "copier V1 --&gt; V2", toutes les données de la variante 1 sont copiées dans la variante 2. De cette manière, il est facilement possible de détérminer les effets de différentes sortes de matériaux isolants. Le bouton se situe en haut à droite à côté de la variante 2.</t>
  </si>
  <si>
    <t>Tôle d'acier avec  enduit anticorrosion</t>
  </si>
  <si>
    <r>
      <t>Jährliche CO</t>
    </r>
    <r>
      <rPr>
        <sz val="11"/>
        <rFont val="Calibri"/>
        <family val="2"/>
      </rPr>
      <t>₂</t>
    </r>
    <r>
      <rPr>
        <sz val="11"/>
        <rFont val="Calibri"/>
        <family val="2"/>
        <scheme val="minor"/>
      </rPr>
      <t>-Emissionen</t>
    </r>
  </si>
  <si>
    <t>THG-Emissionen [kg CO₂/kWh]</t>
  </si>
  <si>
    <t>Gaz à effet de serre [kg CO₂/kWh]</t>
  </si>
  <si>
    <r>
      <t xml:space="preserve">Hinweis : Die Wärmeleitfähigkeit </t>
    </r>
    <r>
      <rPr>
        <sz val="11"/>
        <rFont val="Calibri"/>
        <family val="2"/>
      </rPr>
      <t>λ</t>
    </r>
    <r>
      <rPr>
        <sz val="11"/>
        <rFont val="Calibri"/>
        <family val="2"/>
        <scheme val="minor"/>
      </rPr>
      <t>D wurde vom Benutzer verändert!</t>
    </r>
  </si>
  <si>
    <t>Indication: la valeur λD a été changée par l'utilisateur!</t>
  </si>
  <si>
    <r>
      <t xml:space="preserve">Auswahl Material beeinflusst </t>
    </r>
    <r>
      <rPr>
        <sz val="11"/>
        <rFont val="Arial"/>
        <family val="2"/>
      </rPr>
      <t>λ</t>
    </r>
    <r>
      <rPr>
        <sz val="11"/>
        <rFont val="Calibri"/>
        <family val="2"/>
        <scheme val="minor"/>
      </rPr>
      <t>D, u und Fli</t>
    </r>
  </si>
  <si>
    <r>
      <t>Gesetzliche Dämmstärke (</t>
    </r>
    <r>
      <rPr>
        <sz val="11"/>
        <rFont val="Calibri"/>
        <family val="2"/>
      </rPr>
      <t>λD bei 10°C)</t>
    </r>
  </si>
  <si>
    <t>Epaisseur isolation selon normes (λD à 10°C)</t>
  </si>
  <si>
    <t>Supplément appuis (p.ex. Collier de serrage, étais)</t>
  </si>
  <si>
    <t>… en acier, isolé</t>
  </si>
  <si>
    <t>… en acier, non isolé</t>
  </si>
  <si>
    <t>… en matériaux isolants</t>
  </si>
  <si>
    <t>Modifiable</t>
  </si>
  <si>
    <t>Modifiée</t>
  </si>
  <si>
    <t xml:space="preserve">Valeur proposée, </t>
  </si>
  <si>
    <t>Remettre valeurs standards</t>
  </si>
  <si>
    <t>PIR (-40°C bis 120°C)</t>
  </si>
  <si>
    <r>
      <t>Ɵ</t>
    </r>
    <r>
      <rPr>
        <i/>
        <vertAlign val="subscript"/>
        <sz val="12"/>
        <rFont val="Calibri"/>
        <family val="2"/>
      </rPr>
      <t>M</t>
    </r>
  </si>
  <si>
    <r>
      <rPr>
        <i/>
        <sz val="12"/>
        <rFont val="Calibri"/>
        <family val="2"/>
      </rPr>
      <t>Ɵ</t>
    </r>
    <r>
      <rPr>
        <i/>
        <vertAlign val="subscript"/>
        <sz val="12"/>
        <rFont val="Calibri"/>
        <family val="2"/>
      </rPr>
      <t>e</t>
    </r>
  </si>
  <si>
    <r>
      <rPr>
        <i/>
        <sz val="12"/>
        <rFont val="Symbol"/>
        <family val="1"/>
        <charset val="2"/>
      </rPr>
      <t>f</t>
    </r>
    <r>
      <rPr>
        <i/>
        <vertAlign val="subscript"/>
        <sz val="12"/>
        <rFont val="Calibri"/>
        <family val="2"/>
      </rPr>
      <t>e</t>
    </r>
  </si>
  <si>
    <r>
      <rPr>
        <i/>
        <sz val="12"/>
        <rFont val="Calibri"/>
        <family val="2"/>
      </rPr>
      <t>Ɵ</t>
    </r>
    <r>
      <rPr>
        <i/>
        <vertAlign val="subscript"/>
        <sz val="12"/>
        <rFont val="Calibri"/>
        <family val="2"/>
      </rPr>
      <t>U,G</t>
    </r>
  </si>
  <si>
    <r>
      <t>η</t>
    </r>
    <r>
      <rPr>
        <i/>
        <vertAlign val="subscript"/>
        <sz val="12"/>
        <rFont val="Calibri"/>
        <family val="2"/>
      </rPr>
      <t>E</t>
    </r>
  </si>
  <si>
    <r>
      <t>P</t>
    </r>
    <r>
      <rPr>
        <i/>
        <vertAlign val="subscript"/>
        <sz val="12"/>
        <rFont val="Calibri"/>
        <family val="2"/>
      </rPr>
      <t>E</t>
    </r>
  </si>
  <si>
    <t>Wirtschaftlichkeit</t>
  </si>
  <si>
    <r>
      <rPr>
        <sz val="12"/>
        <rFont val="Calibri"/>
        <family val="2"/>
      </rPr>
      <t>ρ</t>
    </r>
    <r>
      <rPr>
        <i/>
        <vertAlign val="subscript"/>
        <sz val="12"/>
        <rFont val="Calibri"/>
        <family val="2"/>
      </rPr>
      <t>U</t>
    </r>
  </si>
  <si>
    <r>
      <rPr>
        <sz val="12"/>
        <rFont val="Calibri"/>
        <family val="2"/>
      </rPr>
      <t>τ</t>
    </r>
    <r>
      <rPr>
        <i/>
        <vertAlign val="subscript"/>
        <sz val="12"/>
        <rFont val="Calibri"/>
        <family val="2"/>
      </rPr>
      <t>E</t>
    </r>
  </si>
  <si>
    <r>
      <t>ΔP</t>
    </r>
    <r>
      <rPr>
        <i/>
        <vertAlign val="subscript"/>
        <sz val="12"/>
        <rFont val="Calibri"/>
        <family val="2"/>
      </rPr>
      <t>e</t>
    </r>
  </si>
  <si>
    <r>
      <rPr>
        <i/>
        <sz val="12"/>
        <rFont val="Symbol"/>
        <family val="1"/>
        <charset val="2"/>
      </rPr>
      <t>q</t>
    </r>
    <r>
      <rPr>
        <i/>
        <vertAlign val="subscript"/>
        <sz val="12"/>
        <rFont val="Calibri"/>
        <family val="2"/>
      </rPr>
      <t>U</t>
    </r>
  </si>
  <si>
    <r>
      <rPr>
        <i/>
        <sz val="12"/>
        <rFont val="Symbol"/>
        <family val="1"/>
        <charset val="2"/>
      </rPr>
      <t>q</t>
    </r>
    <r>
      <rPr>
        <i/>
        <vertAlign val="subscript"/>
        <sz val="12"/>
        <rFont val="Calibri"/>
        <family val="2"/>
      </rPr>
      <t>U,T</t>
    </r>
  </si>
  <si>
    <t>Permiers pas</t>
  </si>
  <si>
    <t>Effectuer le calcul</t>
  </si>
  <si>
    <t>Insertion des données</t>
  </si>
  <si>
    <t>Mesure interne (mm)</t>
  </si>
  <si>
    <t>CHF/100 L</t>
  </si>
  <si>
    <t>Dämmmaterialien</t>
  </si>
  <si>
    <t>Matériaux isolants</t>
  </si>
  <si>
    <t>%/Jahr</t>
  </si>
  <si>
    <t>%/année</t>
  </si>
  <si>
    <t>Mois/Année</t>
  </si>
  <si>
    <t>Weitere Unterlagen - Hinweise zur Berechnung</t>
  </si>
  <si>
    <t>Rechentool PIR-RT2</t>
  </si>
  <si>
    <t>Dokument FAQ zu PIR-RT2 (häufig gestellte Fragen)</t>
  </si>
  <si>
    <t>Anleitung zum Rechentool PIR-RT2 (ausführliche Version)</t>
  </si>
  <si>
    <t>Kälte-Leitungen mit PIR-Dämmschalen</t>
  </si>
  <si>
    <t>Wärme-Leitungen mit PIR-Dämmschalen</t>
  </si>
  <si>
    <t>Conduites frigoriques en coquille d'isolation PIR</t>
  </si>
  <si>
    <t>Conduites thermique en coquille d'isolation PIR</t>
  </si>
  <si>
    <t>Unterlagen zum Rechentool PIR-RT2</t>
  </si>
  <si>
    <t>Autre documents - Indication pour le calcul</t>
  </si>
  <si>
    <t>Documents de l'outil de calcul PIR-RT2</t>
  </si>
  <si>
    <t>Instructions de l'outil de calcul PIR-RT2 (version détaillée)</t>
  </si>
  <si>
    <t>Outil de calcul PIR-RT2</t>
  </si>
  <si>
    <t>Regisol AG</t>
  </si>
  <si>
    <t>Schwalbenweg 3</t>
  </si>
  <si>
    <t>CH-3292 Busswil bei Büren</t>
  </si>
  <si>
    <r>
      <rPr>
        <b/>
        <sz val="10"/>
        <rFont val="Calibri"/>
        <family val="2"/>
        <scheme val="minor"/>
      </rPr>
      <t>Elri AG</t>
    </r>
    <r>
      <rPr>
        <sz val="8"/>
        <rFont val="Calibri"/>
        <family val="2"/>
        <scheme val="minor"/>
      </rPr>
      <t xml:space="preserve">
</t>
    </r>
  </si>
  <si>
    <t>Gewerbestrasse 3</t>
  </si>
  <si>
    <t>CH-4552 Derendingen</t>
  </si>
  <si>
    <t>Tel: +041 (0)32 681 33 11</t>
  </si>
  <si>
    <t>Fax: +041(0)32 682 15 05</t>
  </si>
  <si>
    <t>swisspor AG</t>
  </si>
  <si>
    <t>Industriestrasse</t>
  </si>
  <si>
    <t>CH-5623 Boswil</t>
  </si>
  <si>
    <t>Tel  +41 (0) 56 678 98 98</t>
  </si>
  <si>
    <t>Fax +41 (0) 56 678 98 99</t>
  </si>
  <si>
    <r>
      <t>Cet outil excel sert à calculer l'isolation de conduites et estimer les économies de coûts/énergie/CO</t>
    </r>
    <r>
      <rPr>
        <sz val="11"/>
        <rFont val="Calibri"/>
        <family val="2"/>
      </rPr>
      <t>₂</t>
    </r>
    <r>
      <rPr>
        <sz val="11"/>
        <rFont val="Calibri"/>
        <family val="2"/>
        <scheme val="minor"/>
      </rPr>
      <t xml:space="preserve"> entre une isolation PIR et une isolation quelconque (variante 2). En ce qui concerne la technique de chauffage, cet outil calcule en outre la temperature de surface des conduites et donc les mesures de protection thermique ou frigorifique. L'eau de condensation et par conséquence, la protection contre l'humidité, est également estimée.</t>
    </r>
  </si>
  <si>
    <t>Matériau</t>
  </si>
  <si>
    <t>Donnée matériau, remarques pour propres données</t>
  </si>
  <si>
    <t>Les paramètres caractéristiques sont des valeurs moyennes de différents produits du même type de matériau.</t>
  </si>
  <si>
    <r>
      <t>Choix matériau influence λ</t>
    </r>
    <r>
      <rPr>
        <vertAlign val="subscript"/>
        <sz val="11"/>
        <rFont val="Calibri"/>
        <family val="2"/>
      </rPr>
      <t>D</t>
    </r>
    <r>
      <rPr>
        <sz val="11"/>
        <rFont val="Calibri"/>
        <family val="2"/>
      </rPr>
      <t>, u et Fli.</t>
    </r>
  </si>
  <si>
    <t>Les valeurs définies sont des valeurs moyennes de différents produits du même type de matériau.</t>
  </si>
  <si>
    <t>Matériaux</t>
  </si>
  <si>
    <t>Matériau d'isolation</t>
  </si>
  <si>
    <t xml:space="preserve">Les cellules définies par des couleurs sont obligatoires et doivent être remplies et contrôlées. Jaune est associée à la variante 1 (PIR par défaut) et vert à la variante de comparaison V2. Les cellules définies en bleu dans la variante 1 sont des valeurs communes et sont reprises automatiquement dans la variante 2 où elles ne peuvent pas être modifiées. Les cellules blanches peuvent en partie être modifiées. Si une valeur prédéfinie est modifiée, le texte apparait en rouge et le curseur saute dans la cellule où il faut expliquer pourquoi la valeur a été modifiée (p.ex. autre nom de produit, autre propriété du matériau ou autre valeur limite). </t>
  </si>
  <si>
    <t>Indication: vous utilisez un matériau isolant ouvert pour la protection frigorifique. Ceci n'est pas conseillé!</t>
  </si>
  <si>
    <t>Changez la feuille excel "Bases techniques" et insérer les données de base requises.</t>
  </si>
  <si>
    <t>Pour modifier des données, retournez dans la feuille "Bases techniques" etchanger la valeur désirée. Lancer le calcul à nouveau en cliquant sur le bouton "calculer".</t>
  </si>
  <si>
    <t xml:space="preserve">Sur la feuille "Bases techniques", le calcul peut commencer lorsque toutes les données ont été insérées en cliquant sur le bouton "calcul".  </t>
  </si>
  <si>
    <t>Ouvrez la feuille "Bases techniques". Commencez à mettre les données de la variante 1 et puis celles de la variante 2. Une liste de choix vous aidera occasionnellement et s'ouvrira en double-cliquant sur la cellule correspondante. Ces cellules sont indiquées avec un signe rouge dans le coin et sont fournies d'un commentaire.</t>
  </si>
  <si>
    <t>Le bouton "imprimer" permet d'imprimer les feuilles "Start" et "Bases techniques" et suivant le résulat les feuilles "Résultats thermiques" ou "Résultats frigorifiques".</t>
  </si>
  <si>
    <t>Broschüre "PIR - der Hochleistungswärmedämmstoff für Rohrleitungen"</t>
  </si>
  <si>
    <t>Brochure "PIR - le matériau isolant thermodurcissant pour isolation de conduites "</t>
  </si>
  <si>
    <t>Document FAQ „Outil de calcul PIR RT2“ (Questions fréquemment posées)</t>
  </si>
  <si>
    <t>Version 3.1</t>
  </si>
  <si>
    <r>
      <rPr>
        <b/>
        <sz val="10"/>
        <rFont val="Calibri"/>
        <family val="2"/>
        <scheme val="minor"/>
      </rPr>
      <t>Elri AG</t>
    </r>
    <r>
      <rPr>
        <b/>
        <sz val="8"/>
        <rFont val="Calibri"/>
        <family val="2"/>
        <scheme val="minor"/>
      </rPr>
      <t xml:space="preserve">
</t>
    </r>
  </si>
  <si>
    <t>Adressen</t>
  </si>
  <si>
    <t>Tel: +041 (0)385 22 33</t>
  </si>
  <si>
    <t>Fax: +041(0)385 22 35</t>
  </si>
  <si>
    <t>Datum</t>
  </si>
  <si>
    <t>Wer</t>
  </si>
  <si>
    <t>Was</t>
  </si>
  <si>
    <t>Umgesetzt</t>
  </si>
  <si>
    <t>MM</t>
  </si>
  <si>
    <t>In der Mappe Anleitung Inhalt in Zelle F53 entfernt, weil Beschluss, dass diese Anleitung vorerst nicht veröfffentlicht wird.
"Anleitung zum Rechentoll PIR-RT2 (asuführliche Version)</t>
  </si>
  <si>
    <t>HSLU :   DH 30.08.14
Version PIR_RT2 MM an DH gesandt</t>
  </si>
  <si>
    <t xml:space="preserve">Name Broschüre  „PIR – der Hochleistungswärmedämmstoff“ angepasst d/f  in Mappe Sprache Zeile 280, 282 </t>
  </si>
  <si>
    <t xml:space="preserve">ACHTUNG : Version auf 3.1 erhöht / Adressen in Mappe Sprache ergänzt ab Zeile 319. Feld B37 in Mappe Start freigeschaltet (versteckt) / 
Damit kann die Reihenfolge der Adressen in allen Mappen gesteuert werden.  
1 := Elri / Regisol / swisspor 
2 := Regisol / swisspor / Elri
3:= swisspor / Elri / Regisol
</t>
  </si>
  <si>
    <t>Auf CD verteilt an proPIR am 23.9.2014</t>
  </si>
  <si>
    <t>Taupunkt, min. Oberflächentemperatur Tauwasserschutz</t>
  </si>
  <si>
    <t>Point de rosée, température de surface min.</t>
  </si>
  <si>
    <r>
      <t xml:space="preserve">Text Zelle E7 und E11 in Mappe Start werden abgeschnitten. Schriftgrösse in beiden Zellen auf 10 angepasst.
Projektbenennung im VisualBasic mit RM auf Projekt &gt; Eigenschaften Projektnamen von </t>
    </r>
    <r>
      <rPr>
        <i/>
        <sz val="11"/>
        <rFont val="Calibri"/>
        <family val="2"/>
      </rPr>
      <t>swisspor_Dämmberechnung</t>
    </r>
    <r>
      <rPr>
        <sz val="11"/>
        <rFont val="Calibri"/>
        <family val="2"/>
      </rPr>
      <t xml:space="preserve"> auf </t>
    </r>
    <r>
      <rPr>
        <i/>
        <sz val="11"/>
        <rFont val="Calibri"/>
        <family val="2"/>
      </rPr>
      <t xml:space="preserve">Rechentool_PIR_RT2 </t>
    </r>
    <r>
      <rPr>
        <sz val="11"/>
        <rFont val="Calibri"/>
        <family val="2"/>
      </rPr>
      <t>geändert
Sprache Zelle 129 angepasst auf "</t>
    </r>
    <r>
      <rPr>
        <b/>
        <u/>
        <sz val="11"/>
        <rFont val="Calibri"/>
        <family val="2"/>
      </rPr>
      <t>Taupunkt,</t>
    </r>
    <r>
      <rPr>
        <sz val="11"/>
        <rFont val="Calibri"/>
        <family val="2"/>
      </rPr>
      <t xml:space="preserve"> min. Oberflächentemperatur Tauwasserschutz", "Point de rosée, température de surface min" Standartwerte u Kautschuk auf 10'000</t>
    </r>
  </si>
  <si>
    <t>Steinwolle (12°C bis 750°C)</t>
  </si>
</sst>
</file>

<file path=xl/styles.xml><?xml version="1.0" encoding="utf-8"?>
<styleSheet xmlns="http://schemas.openxmlformats.org/spreadsheetml/2006/main">
  <numFmts count="7">
    <numFmt numFmtId="164" formatCode="0.0"/>
    <numFmt numFmtId="165" formatCode="0.000"/>
    <numFmt numFmtId="166" formatCode="0.0000"/>
    <numFmt numFmtId="167" formatCode="#,##0.00000"/>
    <numFmt numFmtId="168" formatCode="_ [$€]\ * #,##0.00_ ;_ [$€]\ * \-#,##0.00_ ;_ [$€]\ * &quot;-&quot;??_ ;_ @_ "/>
    <numFmt numFmtId="169" formatCode="#,##0.0"/>
    <numFmt numFmtId="170" formatCode="0.0000E+00"/>
  </numFmts>
  <fonts count="60">
    <font>
      <sz val="10"/>
      <name val="Arial"/>
    </font>
    <font>
      <sz val="10"/>
      <name val="Arial"/>
      <family val="2"/>
    </font>
    <font>
      <b/>
      <sz val="12"/>
      <name val="Arial"/>
      <family val="2"/>
    </font>
    <font>
      <sz val="8"/>
      <name val="Arial"/>
      <family val="2"/>
    </font>
    <font>
      <b/>
      <sz val="10"/>
      <name val="Arial"/>
      <family val="2"/>
    </font>
    <font>
      <sz val="10"/>
      <name val="Arial"/>
      <family val="2"/>
    </font>
    <font>
      <b/>
      <sz val="10"/>
      <name val="Symbol"/>
      <family val="1"/>
      <charset val="2"/>
    </font>
    <font>
      <b/>
      <sz val="10"/>
      <name val="Arial"/>
      <family val="2"/>
    </font>
    <font>
      <u/>
      <sz val="10"/>
      <color indexed="12"/>
      <name val="Arial"/>
      <family val="2"/>
    </font>
    <font>
      <sz val="12"/>
      <name val="Arial"/>
      <family val="2"/>
    </font>
    <font>
      <sz val="8"/>
      <color indexed="81"/>
      <name val="Tahoma"/>
      <family val="2"/>
    </font>
    <font>
      <i/>
      <sz val="12"/>
      <name val="Symbol"/>
      <family val="1"/>
      <charset val="2"/>
    </font>
    <font>
      <sz val="10"/>
      <name val="Arial"/>
      <family val="2"/>
    </font>
    <font>
      <i/>
      <sz val="12"/>
      <name val="Calibri"/>
      <family val="2"/>
    </font>
    <font>
      <sz val="12"/>
      <name val="Calibri"/>
      <family val="2"/>
    </font>
    <font>
      <i/>
      <vertAlign val="subscript"/>
      <sz val="12"/>
      <name val="Calibri"/>
      <family val="2"/>
    </font>
    <font>
      <vertAlign val="superscript"/>
      <sz val="12"/>
      <name val="Calibri"/>
      <family val="2"/>
    </font>
    <font>
      <vertAlign val="subscript"/>
      <sz val="12"/>
      <name val="Calibri"/>
      <family val="2"/>
    </font>
    <font>
      <sz val="10"/>
      <color indexed="8"/>
      <name val="Arial"/>
      <family val="2"/>
    </font>
    <font>
      <sz val="10"/>
      <name val="Arial"/>
      <family val="2"/>
    </font>
    <font>
      <sz val="11"/>
      <name val="Calibri"/>
      <family val="2"/>
    </font>
    <font>
      <vertAlign val="subscript"/>
      <sz val="11"/>
      <name val="Calibri"/>
      <family val="2"/>
    </font>
    <font>
      <b/>
      <sz val="10"/>
      <color indexed="81"/>
      <name val="Tahoma"/>
      <family val="2"/>
    </font>
    <font>
      <sz val="10"/>
      <color indexed="81"/>
      <name val="Tahoma"/>
      <family val="2"/>
    </font>
    <font>
      <b/>
      <u/>
      <sz val="10"/>
      <color indexed="81"/>
      <name val="Tahoma"/>
      <family val="2"/>
    </font>
    <font>
      <sz val="8"/>
      <name val="Calibri"/>
      <family val="2"/>
    </font>
    <font>
      <b/>
      <sz val="10"/>
      <name val="Calibri"/>
      <family val="2"/>
    </font>
    <font>
      <sz val="10"/>
      <name val="Arial"/>
      <family val="2"/>
    </font>
    <font>
      <sz val="10"/>
      <name val="Arial"/>
      <family val="2"/>
    </font>
    <font>
      <sz val="10"/>
      <name val="Arial"/>
      <family val="2"/>
    </font>
    <font>
      <b/>
      <sz val="11"/>
      <color rgb="FF3F3F3F"/>
      <name val="Calibri"/>
      <family val="2"/>
      <scheme val="minor"/>
    </font>
    <font>
      <b/>
      <sz val="11"/>
      <color rgb="FFFA7D00"/>
      <name val="Calibri"/>
      <family val="2"/>
      <scheme val="minor"/>
    </font>
    <font>
      <sz val="11"/>
      <color rgb="FF3F3F76"/>
      <name val="Calibri"/>
      <family val="2"/>
      <scheme val="minor"/>
    </font>
    <font>
      <sz val="11"/>
      <color rgb="FF9C6500"/>
      <name val="Calibri"/>
      <family val="2"/>
      <scheme val="minor"/>
    </font>
    <font>
      <sz val="10"/>
      <name val="Calibri"/>
      <family val="2"/>
      <scheme val="minor"/>
    </font>
    <font>
      <b/>
      <sz val="12"/>
      <name val="Calibri"/>
      <family val="2"/>
      <scheme val="minor"/>
    </font>
    <font>
      <b/>
      <sz val="11"/>
      <name val="Calibri"/>
      <family val="2"/>
      <scheme val="minor"/>
    </font>
    <font>
      <sz val="10"/>
      <color rgb="FFFF0000"/>
      <name val="Arial"/>
      <family val="2"/>
    </font>
    <font>
      <sz val="12"/>
      <name val="Calibri"/>
      <family val="2"/>
      <scheme val="minor"/>
    </font>
    <font>
      <b/>
      <sz val="26"/>
      <name val="Calibri"/>
      <family val="2"/>
      <scheme val="minor"/>
    </font>
    <font>
      <b/>
      <sz val="8"/>
      <name val="Calibri"/>
      <family val="2"/>
      <scheme val="minor"/>
    </font>
    <font>
      <sz val="8"/>
      <name val="Calibri"/>
      <family val="2"/>
      <scheme val="minor"/>
    </font>
    <font>
      <sz val="12"/>
      <color theme="1"/>
      <name val="Calibri"/>
      <family val="2"/>
      <scheme val="minor"/>
    </font>
    <font>
      <sz val="11"/>
      <name val="Calibri"/>
      <family val="2"/>
      <scheme val="minor"/>
    </font>
    <font>
      <b/>
      <sz val="10"/>
      <name val="Calibri"/>
      <family val="2"/>
      <scheme val="minor"/>
    </font>
    <font>
      <i/>
      <sz val="12"/>
      <name val="Calibri"/>
      <family val="2"/>
      <scheme val="minor"/>
    </font>
    <font>
      <sz val="12"/>
      <color theme="0"/>
      <name val="Calibri"/>
      <family val="2"/>
      <scheme val="minor"/>
    </font>
    <font>
      <b/>
      <i/>
      <sz val="26"/>
      <name val="Calibri"/>
      <family val="2"/>
      <scheme val="minor"/>
    </font>
    <font>
      <b/>
      <sz val="16"/>
      <name val="Calibri"/>
      <family val="2"/>
      <scheme val="minor"/>
    </font>
    <font>
      <u/>
      <sz val="10"/>
      <color indexed="12"/>
      <name val="Calibri"/>
      <family val="2"/>
      <scheme val="minor"/>
    </font>
    <font>
      <b/>
      <sz val="14"/>
      <name val="Calibri"/>
      <family val="2"/>
      <scheme val="minor"/>
    </font>
    <font>
      <sz val="12"/>
      <color rgb="FFFF0000"/>
      <name val="Calibri"/>
      <family val="2"/>
      <scheme val="minor"/>
    </font>
    <font>
      <u/>
      <sz val="12"/>
      <color indexed="12"/>
      <name val="Calibri"/>
      <family val="2"/>
      <scheme val="minor"/>
    </font>
    <font>
      <sz val="10"/>
      <color rgb="FFFF0000"/>
      <name val="Calibri"/>
      <family val="2"/>
      <scheme val="minor"/>
    </font>
    <font>
      <sz val="10"/>
      <color rgb="FF000000"/>
      <name val="Arial"/>
      <family val="2"/>
    </font>
    <font>
      <sz val="11"/>
      <name val="Arial"/>
      <family val="2"/>
    </font>
    <font>
      <vertAlign val="superscript"/>
      <sz val="11"/>
      <name val="Calibri"/>
      <family val="2"/>
    </font>
    <font>
      <sz val="8"/>
      <color theme="4" tint="0.59999389629810485"/>
      <name val="Calibri"/>
      <family val="2"/>
      <scheme val="minor"/>
    </font>
    <font>
      <i/>
      <sz val="11"/>
      <name val="Calibri"/>
      <family val="2"/>
    </font>
    <font>
      <b/>
      <u/>
      <sz val="11"/>
      <name val="Calibri"/>
      <family val="2"/>
    </font>
  </fonts>
  <fills count="2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rgb="FF99CCFF"/>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5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hair">
        <color indexed="64"/>
      </left>
      <right style="medium">
        <color indexed="64"/>
      </right>
      <top/>
      <bottom/>
      <diagonal/>
    </border>
    <border>
      <left/>
      <right style="thin">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rgb="FFFF0000"/>
      </left>
      <right/>
      <top style="medium">
        <color rgb="FFFF0000"/>
      </top>
      <bottom style="medium">
        <color rgb="FFFF0000"/>
      </bottom>
      <diagonal/>
    </border>
    <border>
      <left style="medium">
        <color rgb="FFFF0000"/>
      </left>
      <right style="medium">
        <color indexed="64"/>
      </right>
      <top style="medium">
        <color rgb="FFFF0000"/>
      </top>
      <bottom style="medium">
        <color rgb="FFFF0000"/>
      </bottom>
      <diagonal/>
    </border>
    <border>
      <left style="thin">
        <color rgb="FFB2B2B2"/>
      </left>
      <right style="thin">
        <color rgb="FFB2B2B2"/>
      </right>
      <top style="thin">
        <color rgb="FFB2B2B2"/>
      </top>
      <bottom style="medium">
        <color indexed="64"/>
      </bottom>
      <diagonal/>
    </border>
    <border>
      <left/>
      <right/>
      <top style="thin">
        <color rgb="FFB2B2B2"/>
      </top>
      <bottom style="medium">
        <color indexed="64"/>
      </bottom>
      <diagonal/>
    </border>
    <border>
      <left style="medium">
        <color rgb="FFFF0000"/>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rgb="FFB2B2B2"/>
      </left>
      <right style="thin">
        <color rgb="FFB2B2B2"/>
      </right>
      <top/>
      <bottom style="thin">
        <color rgb="FFB2B2B2"/>
      </bottom>
      <diagonal/>
    </border>
    <border diagonalUp="1">
      <left style="medium">
        <color indexed="64"/>
      </left>
      <right style="thin">
        <color indexed="64"/>
      </right>
      <top style="medium">
        <color indexed="64"/>
      </top>
      <bottom style="thin">
        <color indexed="64"/>
      </bottom>
      <diagonal style="medium">
        <color indexed="64"/>
      </diagonal>
    </border>
    <border diagonalUp="1">
      <left style="thin">
        <color indexed="64"/>
      </left>
      <right style="medium">
        <color indexed="64"/>
      </right>
      <top style="medium">
        <color indexed="64"/>
      </top>
      <bottom style="thin">
        <color indexed="64"/>
      </bottom>
      <diagonal style="medium">
        <color indexed="64"/>
      </diagonal>
    </border>
    <border diagonalUp="1">
      <left style="medium">
        <color indexed="64"/>
      </left>
      <right style="thin">
        <color indexed="64"/>
      </right>
      <top style="thin">
        <color indexed="64"/>
      </top>
      <bottom style="thin">
        <color indexed="64"/>
      </bottom>
      <diagonal style="medium">
        <color indexed="64"/>
      </diagonal>
    </border>
    <border diagonalUp="1">
      <left style="thin">
        <color indexed="64"/>
      </left>
      <right style="medium">
        <color indexed="64"/>
      </right>
      <top style="thin">
        <color indexed="64"/>
      </top>
      <bottom style="thin">
        <color indexed="64"/>
      </bottom>
      <diagonal style="medium">
        <color indexed="64"/>
      </diagonal>
    </border>
    <border>
      <left/>
      <right/>
      <top style="thin">
        <color indexed="10"/>
      </top>
      <bottom style="thin">
        <color indexed="64"/>
      </bottom>
      <diagonal/>
    </border>
    <border>
      <left style="hair">
        <color rgb="FFFF0000"/>
      </left>
      <right style="medium">
        <color indexed="64"/>
      </right>
      <top/>
      <bottom style="thin">
        <color indexed="64"/>
      </bottom>
      <diagonal/>
    </border>
    <border>
      <left style="medium">
        <color indexed="64"/>
      </left>
      <right style="medium">
        <color indexed="64"/>
      </right>
      <top style="thin">
        <color rgb="FFFF0000"/>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s>
  <cellStyleXfs count="18">
    <xf numFmtId="0" fontId="0" fillId="0" borderId="0"/>
    <xf numFmtId="0" fontId="30" fillId="7" borderId="128" applyNumberFormat="0" applyAlignment="0" applyProtection="0"/>
    <xf numFmtId="0" fontId="31" fillId="7" borderId="129" applyNumberFormat="0" applyAlignment="0" applyProtection="0"/>
    <xf numFmtId="0" fontId="32" fillId="8" borderId="129" applyNumberFormat="0" applyAlignment="0" applyProtection="0"/>
    <xf numFmtId="168" fontId="9" fillId="0" borderId="0" applyFont="0" applyFill="0" applyBorder="0" applyAlignment="0" applyProtection="0"/>
    <xf numFmtId="0" fontId="8" fillId="0" borderId="0" applyNumberFormat="0" applyFill="0" applyBorder="0" applyAlignment="0" applyProtection="0">
      <alignment vertical="top"/>
      <protection locked="0"/>
    </xf>
    <xf numFmtId="0" fontId="33" fillId="9" borderId="0" applyNumberFormat="0" applyBorder="0" applyAlignment="0" applyProtection="0"/>
    <xf numFmtId="0" fontId="12" fillId="10" borderId="130" applyNumberFormat="0" applyFont="0" applyAlignment="0" applyProtection="0"/>
    <xf numFmtId="0" fontId="5" fillId="10" borderId="130"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0" fontId="5" fillId="0" borderId="0"/>
    <xf numFmtId="0" fontId="18" fillId="0" borderId="0"/>
    <xf numFmtId="0" fontId="1" fillId="0" borderId="0"/>
    <xf numFmtId="0" fontId="1" fillId="10" borderId="130" applyNumberFormat="0" applyFont="0" applyAlignment="0" applyProtection="0"/>
    <xf numFmtId="0" fontId="1" fillId="10" borderId="130" applyNumberFormat="0" applyFont="0" applyAlignment="0" applyProtection="0"/>
    <xf numFmtId="9" fontId="1" fillId="0" borderId="0" applyFont="0" applyFill="0" applyBorder="0" applyAlignment="0" applyProtection="0"/>
    <xf numFmtId="0" fontId="1" fillId="0" borderId="0"/>
  </cellStyleXfs>
  <cellXfs count="731">
    <xf numFmtId="0" fontId="0" fillId="0" borderId="0" xfId="0"/>
    <xf numFmtId="0" fontId="2" fillId="0" borderId="0" xfId="0" applyFont="1"/>
    <xf numFmtId="0" fontId="4" fillId="0" borderId="0" xfId="0" applyFont="1"/>
    <xf numFmtId="0" fontId="0" fillId="0" borderId="1" xfId="0" applyBorder="1"/>
    <xf numFmtId="0" fontId="0" fillId="2" borderId="2" xfId="0" applyFill="1" applyBorder="1"/>
    <xf numFmtId="164" fontId="0" fillId="2" borderId="2" xfId="0" applyNumberFormat="1" applyFill="1" applyBorder="1"/>
    <xf numFmtId="165" fontId="0" fillId="2" borderId="2" xfId="0" applyNumberFormat="1" applyFill="1" applyBorder="1"/>
    <xf numFmtId="0" fontId="4" fillId="0" borderId="3" xfId="0" applyFont="1" applyBorder="1"/>
    <xf numFmtId="0" fontId="4" fillId="0" borderId="4" xfId="0" applyFont="1" applyBorder="1"/>
    <xf numFmtId="2" fontId="0" fillId="2" borderId="5" xfId="0" applyNumberFormat="1" applyFill="1" applyBorder="1"/>
    <xf numFmtId="0" fontId="6" fillId="0" borderId="4" xfId="0" applyFont="1" applyBorder="1"/>
    <xf numFmtId="0" fontId="4" fillId="0" borderId="6" xfId="0" applyFont="1" applyBorder="1"/>
    <xf numFmtId="0" fontId="0" fillId="0" borderId="7" xfId="0" applyBorder="1"/>
    <xf numFmtId="0" fontId="0" fillId="2" borderId="1" xfId="0" applyFill="1" applyBorder="1"/>
    <xf numFmtId="0" fontId="7" fillId="0" borderId="0" xfId="0" applyFont="1"/>
    <xf numFmtId="0" fontId="0" fillId="2" borderId="7" xfId="0" applyFill="1" applyBorder="1"/>
    <xf numFmtId="0" fontId="0" fillId="0" borderId="0" xfId="0" applyFill="1" applyBorder="1"/>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right"/>
    </xf>
    <xf numFmtId="2" fontId="0" fillId="0" borderId="0" xfId="0" applyNumberFormat="1" applyFill="1" applyBorder="1"/>
    <xf numFmtId="0" fontId="0" fillId="0" borderId="0" xfId="0" applyBorder="1"/>
    <xf numFmtId="164" fontId="0" fillId="0" borderId="0" xfId="0" applyNumberFormat="1" applyFill="1" applyBorder="1"/>
    <xf numFmtId="0" fontId="6" fillId="0" borderId="0" xfId="0" applyFont="1" applyFill="1" applyBorder="1"/>
    <xf numFmtId="0" fontId="5" fillId="0" borderId="0" xfId="0" applyFont="1" applyFill="1" applyBorder="1"/>
    <xf numFmtId="165" fontId="0" fillId="0" borderId="0" xfId="0" applyNumberFormat="1" applyFill="1" applyBorder="1"/>
    <xf numFmtId="0" fontId="4" fillId="0" borderId="0" xfId="0" applyFont="1" applyFill="1" applyBorder="1" applyAlignment="1">
      <alignment horizontal="left"/>
    </xf>
    <xf numFmtId="0" fontId="2" fillId="0" borderId="0" xfId="0" applyFont="1" applyBorder="1"/>
    <xf numFmtId="0" fontId="4" fillId="0" borderId="0" xfId="0" applyFont="1" applyBorder="1"/>
    <xf numFmtId="0" fontId="7" fillId="0" borderId="0" xfId="0" applyFont="1" applyBorder="1"/>
    <xf numFmtId="0" fontId="4" fillId="0" borderId="8" xfId="0" applyFont="1" applyBorder="1"/>
    <xf numFmtId="0" fontId="0" fillId="0" borderId="9" xfId="0" applyBorder="1"/>
    <xf numFmtId="0" fontId="5" fillId="2" borderId="10" xfId="0" applyFont="1" applyFill="1" applyBorder="1" applyAlignment="1">
      <alignment horizontal="left"/>
    </xf>
    <xf numFmtId="0" fontId="0" fillId="2" borderId="11" xfId="0" applyFill="1" applyBorder="1"/>
    <xf numFmtId="0" fontId="0" fillId="2" borderId="12" xfId="0" applyFill="1" applyBorder="1"/>
    <xf numFmtId="0" fontId="4" fillId="0" borderId="13" xfId="0" applyFont="1" applyBorder="1"/>
    <xf numFmtId="0" fontId="0" fillId="2" borderId="14" xfId="0" applyFill="1" applyBorder="1"/>
    <xf numFmtId="0" fontId="0" fillId="2" borderId="15" xfId="0" applyFill="1" applyBorder="1"/>
    <xf numFmtId="0" fontId="0" fillId="0" borderId="16" xfId="0" applyFill="1" applyBorder="1"/>
    <xf numFmtId="0" fontId="0" fillId="2" borderId="17" xfId="0" applyFill="1" applyBorder="1"/>
    <xf numFmtId="0" fontId="0" fillId="0" borderId="17" xfId="0" applyBorder="1"/>
    <xf numFmtId="0" fontId="0" fillId="0" borderId="18" xfId="0" applyBorder="1"/>
    <xf numFmtId="0" fontId="0" fillId="0" borderId="8" xfId="0" applyFill="1" applyBorder="1"/>
    <xf numFmtId="0" fontId="0" fillId="0" borderId="10" xfId="0" applyBorder="1"/>
    <xf numFmtId="0" fontId="5" fillId="2" borderId="10" xfId="0" applyFont="1" applyFill="1" applyBorder="1"/>
    <xf numFmtId="0" fontId="0" fillId="2" borderId="10" xfId="0" applyFill="1" applyBorder="1"/>
    <xf numFmtId="0" fontId="4" fillId="0" borderId="8" xfId="0" applyFont="1" applyFill="1" applyBorder="1" applyAlignment="1">
      <alignment horizontal="left"/>
    </xf>
    <xf numFmtId="0" fontId="4" fillId="0" borderId="9" xfId="0" applyFont="1" applyFill="1" applyBorder="1" applyAlignment="1">
      <alignment horizontal="left"/>
    </xf>
    <xf numFmtId="0" fontId="0" fillId="2" borderId="10" xfId="0" applyFill="1" applyBorder="1" applyAlignment="1">
      <alignment horizontal="right"/>
    </xf>
    <xf numFmtId="0" fontId="0" fillId="2" borderId="19" xfId="0" applyFill="1" applyBorder="1"/>
    <xf numFmtId="0" fontId="5" fillId="2" borderId="20" xfId="0" applyFont="1" applyFill="1" applyBorder="1"/>
    <xf numFmtId="0" fontId="5" fillId="2" borderId="21" xfId="0" applyFont="1" applyFill="1" applyBorder="1"/>
    <xf numFmtId="0" fontId="0" fillId="2" borderId="22" xfId="0" applyFill="1" applyBorder="1"/>
    <xf numFmtId="0" fontId="0" fillId="0" borderId="11" xfId="0" applyFill="1" applyBorder="1"/>
    <xf numFmtId="0" fontId="4" fillId="0" borderId="16" xfId="0" applyFont="1" applyFill="1" applyBorder="1"/>
    <xf numFmtId="0" fontId="0" fillId="0" borderId="9" xfId="0" applyFill="1" applyBorder="1"/>
    <xf numFmtId="0" fontId="0" fillId="0" borderId="17" xfId="0" applyFill="1" applyBorder="1"/>
    <xf numFmtId="0" fontId="5" fillId="2" borderId="17" xfId="0" applyFont="1" applyFill="1" applyBorder="1"/>
    <xf numFmtId="0" fontId="0" fillId="0" borderId="12" xfId="0" applyFill="1" applyBorder="1"/>
    <xf numFmtId="0" fontId="4" fillId="0" borderId="16" xfId="0" applyFont="1" applyFill="1" applyBorder="1" applyAlignment="1">
      <alignment horizontal="left"/>
    </xf>
    <xf numFmtId="164" fontId="0" fillId="0" borderId="17" xfId="0" applyNumberFormat="1" applyFill="1" applyBorder="1"/>
    <xf numFmtId="0" fontId="0" fillId="0" borderId="11" xfId="0" applyFill="1" applyBorder="1" applyAlignment="1">
      <alignment horizontal="left"/>
    </xf>
    <xf numFmtId="0" fontId="0" fillId="2" borderId="17" xfId="0" applyFill="1" applyBorder="1" applyAlignment="1">
      <alignment horizontal="right"/>
    </xf>
    <xf numFmtId="0" fontId="0" fillId="0" borderId="18" xfId="0" applyFill="1" applyBorder="1"/>
    <xf numFmtId="0" fontId="0" fillId="2" borderId="11" xfId="0" applyFill="1" applyBorder="1" applyAlignment="1">
      <alignment horizontal="right"/>
    </xf>
    <xf numFmtId="0" fontId="0" fillId="2" borderId="23" xfId="0" applyFill="1" applyBorder="1"/>
    <xf numFmtId="0" fontId="4" fillId="0" borderId="24" xfId="0" applyFont="1" applyFill="1" applyBorder="1"/>
    <xf numFmtId="0" fontId="4" fillId="0" borderId="25" xfId="0" applyFont="1" applyFill="1" applyBorder="1"/>
    <xf numFmtId="0" fontId="0" fillId="2" borderId="8" xfId="0" applyFill="1" applyBorder="1"/>
    <xf numFmtId="0" fontId="0" fillId="2" borderId="9" xfId="0" applyFill="1" applyBorder="1"/>
    <xf numFmtId="0" fontId="0" fillId="2" borderId="26" xfId="0" applyFill="1" applyBorder="1"/>
    <xf numFmtId="0" fontId="5" fillId="0" borderId="0" xfId="0" applyFont="1"/>
    <xf numFmtId="0" fontId="5" fillId="2" borderId="1" xfId="0" applyFont="1" applyFill="1" applyBorder="1"/>
    <xf numFmtId="0" fontId="5" fillId="2" borderId="7" xfId="0" applyFont="1" applyFill="1" applyBorder="1"/>
    <xf numFmtId="0" fontId="0" fillId="0" borderId="27" xfId="0" applyBorder="1"/>
    <xf numFmtId="0" fontId="0" fillId="0" borderId="28" xfId="0" applyBorder="1"/>
    <xf numFmtId="0" fontId="0" fillId="0" borderId="28" xfId="0" applyFill="1" applyBorder="1"/>
    <xf numFmtId="0" fontId="0" fillId="0" borderId="23" xfId="0" applyFill="1" applyBorder="1"/>
    <xf numFmtId="0" fontId="5" fillId="2" borderId="8" xfId="0" applyFont="1" applyFill="1" applyBorder="1"/>
    <xf numFmtId="0" fontId="5" fillId="2" borderId="16" xfId="0" applyFont="1" applyFill="1" applyBorder="1"/>
    <xf numFmtId="0" fontId="0" fillId="2" borderId="16" xfId="0" applyFill="1" applyBorder="1"/>
    <xf numFmtId="0" fontId="4" fillId="0" borderId="0" xfId="0" applyFont="1" applyFill="1" applyBorder="1" applyAlignment="1"/>
    <xf numFmtId="0" fontId="34" fillId="0" borderId="29" xfId="0" applyFont="1" applyBorder="1"/>
    <xf numFmtId="0" fontId="35" fillId="0" borderId="29" xfId="0" applyFont="1" applyBorder="1"/>
    <xf numFmtId="0" fontId="34" fillId="0" borderId="0" xfId="0" applyFont="1"/>
    <xf numFmtId="0" fontId="35" fillId="0" borderId="0" xfId="0" applyFont="1"/>
    <xf numFmtId="0" fontId="35" fillId="0" borderId="0" xfId="0" applyFont="1" applyAlignment="1">
      <alignment horizontal="right"/>
    </xf>
    <xf numFmtId="0" fontId="36" fillId="0" borderId="0" xfId="0" applyFont="1"/>
    <xf numFmtId="0" fontId="34" fillId="11" borderId="30" xfId="0" applyFont="1" applyFill="1" applyBorder="1"/>
    <xf numFmtId="0" fontId="34" fillId="11" borderId="28" xfId="0" applyFont="1" applyFill="1" applyBorder="1" applyAlignment="1">
      <alignment horizontal="left"/>
    </xf>
    <xf numFmtId="0" fontId="34" fillId="11" borderId="31" xfId="0" applyFont="1" applyFill="1" applyBorder="1"/>
    <xf numFmtId="0" fontId="34" fillId="11" borderId="32" xfId="0" applyFont="1" applyFill="1" applyBorder="1" applyAlignment="1">
      <alignment horizontal="left"/>
    </xf>
    <xf numFmtId="0" fontId="34" fillId="11" borderId="20" xfId="0" applyFont="1" applyFill="1" applyBorder="1" applyAlignment="1">
      <alignment horizontal="left"/>
    </xf>
    <xf numFmtId="0" fontId="34" fillId="0" borderId="0" xfId="0" applyFont="1" applyAlignment="1">
      <alignment horizontal="left"/>
    </xf>
    <xf numFmtId="0" fontId="34" fillId="12" borderId="30" xfId="0" applyFont="1" applyFill="1" applyBorder="1"/>
    <xf numFmtId="0" fontId="34" fillId="12" borderId="28" xfId="0" applyFont="1" applyFill="1" applyBorder="1" applyAlignment="1">
      <alignment horizontal="left"/>
    </xf>
    <xf numFmtId="0" fontId="34" fillId="12" borderId="31" xfId="0" applyFont="1" applyFill="1" applyBorder="1"/>
    <xf numFmtId="0" fontId="34" fillId="12" borderId="32" xfId="0" applyFont="1" applyFill="1" applyBorder="1" applyAlignment="1">
      <alignment horizontal="left"/>
    </xf>
    <xf numFmtId="0" fontId="34" fillId="12" borderId="20" xfId="0" applyFont="1" applyFill="1" applyBorder="1" applyAlignment="1">
      <alignment horizontal="left"/>
    </xf>
    <xf numFmtId="0" fontId="34" fillId="13" borderId="32" xfId="0" applyFont="1" applyFill="1" applyBorder="1"/>
    <xf numFmtId="0" fontId="34" fillId="13" borderId="33" xfId="0" applyFont="1" applyFill="1" applyBorder="1"/>
    <xf numFmtId="165" fontId="34" fillId="13" borderId="0" xfId="0" applyNumberFormat="1" applyFont="1" applyFill="1" applyBorder="1"/>
    <xf numFmtId="0" fontId="34" fillId="13" borderId="20" xfId="0" applyFont="1" applyFill="1" applyBorder="1"/>
    <xf numFmtId="0" fontId="34" fillId="13" borderId="34" xfId="0" applyFont="1" applyFill="1" applyBorder="1"/>
    <xf numFmtId="164" fontId="34" fillId="13" borderId="35" xfId="0" applyNumberFormat="1" applyFont="1" applyFill="1" applyBorder="1"/>
    <xf numFmtId="0" fontId="0" fillId="0" borderId="36" xfId="0" applyFill="1" applyBorder="1"/>
    <xf numFmtId="0" fontId="0" fillId="0" borderId="37" xfId="0" applyFill="1" applyBorder="1"/>
    <xf numFmtId="0" fontId="0" fillId="0" borderId="37" xfId="0" applyBorder="1"/>
    <xf numFmtId="0" fontId="0" fillId="0" borderId="38" xfId="0" applyBorder="1"/>
    <xf numFmtId="0" fontId="0" fillId="14" borderId="39" xfId="0" applyFill="1" applyBorder="1"/>
    <xf numFmtId="0" fontId="0" fillId="14" borderId="40" xfId="0" applyFill="1" applyBorder="1"/>
    <xf numFmtId="0" fontId="7" fillId="14" borderId="40" xfId="0" applyFont="1" applyFill="1" applyBorder="1"/>
    <xf numFmtId="0" fontId="0" fillId="0" borderId="40" xfId="0" applyFill="1" applyBorder="1"/>
    <xf numFmtId="0" fontId="4" fillId="0" borderId="40" xfId="0" applyFont="1" applyFill="1" applyBorder="1"/>
    <xf numFmtId="0" fontId="37" fillId="0" borderId="0" xfId="0" applyFont="1" applyBorder="1"/>
    <xf numFmtId="0" fontId="7" fillId="0" borderId="17" xfId="0" applyFont="1" applyFill="1" applyBorder="1"/>
    <xf numFmtId="0" fontId="0" fillId="0" borderId="41" xfId="0" applyFill="1" applyBorder="1"/>
    <xf numFmtId="1" fontId="0" fillId="0" borderId="0" xfId="0" applyNumberFormat="1" applyFill="1" applyBorder="1"/>
    <xf numFmtId="0" fontId="0" fillId="0" borderId="17" xfId="0" applyNumberFormat="1" applyFill="1" applyBorder="1"/>
    <xf numFmtId="0" fontId="0" fillId="14" borderId="17" xfId="0" applyNumberFormat="1" applyFill="1" applyBorder="1"/>
    <xf numFmtId="0" fontId="37" fillId="0" borderId="17" xfId="0" applyNumberFormat="1" applyFont="1" applyFill="1" applyBorder="1"/>
    <xf numFmtId="0" fontId="7" fillId="0" borderId="17" xfId="0" applyNumberFormat="1" applyFont="1" applyFill="1" applyBorder="1"/>
    <xf numFmtId="0" fontId="7" fillId="14" borderId="17" xfId="0" applyNumberFormat="1" applyFont="1" applyFill="1" applyBorder="1"/>
    <xf numFmtId="0" fontId="0" fillId="14" borderId="41" xfId="0" applyNumberFormat="1" applyFill="1" applyBorder="1"/>
    <xf numFmtId="0" fontId="37" fillId="0" borderId="41" xfId="0" applyNumberFormat="1" applyFont="1" applyFill="1" applyBorder="1"/>
    <xf numFmtId="0" fontId="0" fillId="0" borderId="41" xfId="0" applyNumberFormat="1" applyFill="1" applyBorder="1"/>
    <xf numFmtId="0" fontId="4" fillId="0" borderId="37" xfId="0" applyFont="1" applyFill="1" applyBorder="1" applyAlignment="1">
      <alignment horizontal="right"/>
    </xf>
    <xf numFmtId="0" fontId="4" fillId="0" borderId="37" xfId="0" applyFont="1" applyBorder="1"/>
    <xf numFmtId="0" fontId="4" fillId="0" borderId="37" xfId="0" applyFont="1" applyFill="1" applyBorder="1"/>
    <xf numFmtId="0" fontId="4" fillId="0" borderId="42" xfId="0" applyFont="1" applyFill="1" applyBorder="1"/>
    <xf numFmtId="0" fontId="0" fillId="0" borderId="42" xfId="0" applyBorder="1"/>
    <xf numFmtId="0" fontId="0" fillId="0" borderId="36" xfId="0" applyBorder="1"/>
    <xf numFmtId="0" fontId="5" fillId="0" borderId="43" xfId="0" applyFont="1" applyFill="1" applyBorder="1"/>
    <xf numFmtId="0" fontId="0" fillId="0" borderId="43" xfId="0" applyBorder="1"/>
    <xf numFmtId="0" fontId="0" fillId="0" borderId="44" xfId="0" applyFill="1" applyBorder="1" applyAlignment="1">
      <alignment horizontal="right"/>
    </xf>
    <xf numFmtId="165" fontId="0" fillId="2" borderId="17" xfId="0" applyNumberFormat="1" applyFill="1" applyBorder="1"/>
    <xf numFmtId="0" fontId="5" fillId="2" borderId="45" xfId="0" applyFont="1" applyFill="1" applyBorder="1" applyAlignment="1">
      <alignment horizontal="left"/>
    </xf>
    <xf numFmtId="0" fontId="38" fillId="0" borderId="46" xfId="0" applyFont="1" applyBorder="1" applyProtection="1"/>
    <xf numFmtId="0" fontId="38" fillId="0" borderId="47" xfId="0" applyFont="1" applyBorder="1" applyProtection="1"/>
    <xf numFmtId="0" fontId="38" fillId="0" borderId="48" xfId="0" applyFont="1" applyBorder="1" applyProtection="1"/>
    <xf numFmtId="0" fontId="38" fillId="0" borderId="49" xfId="0" applyFont="1" applyBorder="1" applyProtection="1"/>
    <xf numFmtId="0" fontId="38" fillId="0" borderId="46" xfId="0" applyFont="1" applyFill="1" applyBorder="1" applyProtection="1"/>
    <xf numFmtId="0" fontId="38" fillId="0" borderId="50" xfId="0" applyFont="1" applyBorder="1" applyProtection="1"/>
    <xf numFmtId="0" fontId="38" fillId="5" borderId="49" xfId="0" applyFont="1" applyFill="1" applyBorder="1" applyProtection="1"/>
    <xf numFmtId="0" fontId="38" fillId="5" borderId="51" xfId="0" applyFont="1" applyFill="1" applyBorder="1" applyProtection="1"/>
    <xf numFmtId="0" fontId="38" fillId="0" borderId="52" xfId="0" applyFont="1" applyBorder="1" applyProtection="1"/>
    <xf numFmtId="0" fontId="5" fillId="15" borderId="10" xfId="0" applyFont="1" applyFill="1" applyBorder="1" applyAlignment="1">
      <alignment horizontal="left"/>
    </xf>
    <xf numFmtId="0" fontId="0" fillId="15" borderId="11" xfId="0" applyFill="1" applyBorder="1"/>
    <xf numFmtId="0" fontId="5" fillId="15" borderId="19" xfId="0" applyFont="1" applyFill="1" applyBorder="1" applyAlignment="1">
      <alignment horizontal="left"/>
    </xf>
    <xf numFmtId="0" fontId="0" fillId="15" borderId="12" xfId="0" applyFill="1" applyBorder="1"/>
    <xf numFmtId="0" fontId="5" fillId="0" borderId="53" xfId="0" applyFont="1" applyBorder="1"/>
    <xf numFmtId="0" fontId="0" fillId="15" borderId="14" xfId="0" applyFill="1" applyBorder="1"/>
    <xf numFmtId="0" fontId="0" fillId="15" borderId="15" xfId="0" applyFill="1" applyBorder="1"/>
    <xf numFmtId="0" fontId="5" fillId="0" borderId="54" xfId="0" applyFont="1" applyFill="1" applyBorder="1"/>
    <xf numFmtId="0" fontId="0" fillId="0" borderId="55" xfId="0" applyFill="1" applyBorder="1"/>
    <xf numFmtId="0" fontId="0" fillId="0" borderId="56" xfId="0" applyBorder="1"/>
    <xf numFmtId="0" fontId="0" fillId="0" borderId="44" xfId="0" applyBorder="1"/>
    <xf numFmtId="0" fontId="0" fillId="0" borderId="0" xfId="0" applyFill="1" applyBorder="1" applyAlignment="1">
      <alignment horizontal="left"/>
    </xf>
    <xf numFmtId="166" fontId="0" fillId="0" borderId="0" xfId="0" applyNumberFormat="1" applyFill="1" applyBorder="1"/>
    <xf numFmtId="166" fontId="0" fillId="0" borderId="44" xfId="0" applyNumberFormat="1" applyFill="1" applyBorder="1" applyAlignment="1">
      <alignment horizontal="right"/>
    </xf>
    <xf numFmtId="166" fontId="0" fillId="0" borderId="131" xfId="0" applyNumberFormat="1" applyFill="1" applyBorder="1"/>
    <xf numFmtId="165" fontId="0" fillId="0" borderId="132" xfId="0" applyNumberFormat="1" applyFill="1" applyBorder="1"/>
    <xf numFmtId="0" fontId="0" fillId="0" borderId="57" xfId="0" applyFill="1" applyBorder="1" applyAlignment="1">
      <alignment horizontal="right"/>
    </xf>
    <xf numFmtId="0" fontId="0" fillId="0" borderId="58" xfId="0" applyBorder="1"/>
    <xf numFmtId="0" fontId="0" fillId="0" borderId="29" xfId="0" applyBorder="1"/>
    <xf numFmtId="0" fontId="0" fillId="0" borderId="38" xfId="0" applyFill="1" applyBorder="1" applyAlignment="1">
      <alignment horizontal="right"/>
    </xf>
    <xf numFmtId="0" fontId="0" fillId="0" borderId="131" xfId="0" applyFill="1" applyBorder="1"/>
    <xf numFmtId="166" fontId="0" fillId="0" borderId="132" xfId="0" applyNumberFormat="1" applyFill="1" applyBorder="1"/>
    <xf numFmtId="0" fontId="5" fillId="0" borderId="58" xfId="0" applyFont="1" applyFill="1" applyBorder="1"/>
    <xf numFmtId="0" fontId="35" fillId="16" borderId="59" xfId="0" applyFont="1" applyFill="1" applyBorder="1" applyProtection="1"/>
    <xf numFmtId="0" fontId="35" fillId="16" borderId="59" xfId="0" applyFont="1" applyFill="1" applyBorder="1" applyAlignment="1" applyProtection="1">
      <alignment horizontal="center"/>
    </xf>
    <xf numFmtId="0" fontId="35" fillId="17" borderId="60" xfId="0" applyFont="1" applyFill="1" applyBorder="1" applyAlignment="1" applyProtection="1">
      <alignment horizontal="center" wrapText="1"/>
    </xf>
    <xf numFmtId="0" fontId="35" fillId="17" borderId="61" xfId="0" applyFont="1" applyFill="1" applyBorder="1" applyAlignment="1" applyProtection="1">
      <alignment horizontal="center" wrapText="1"/>
    </xf>
    <xf numFmtId="0" fontId="35" fillId="18" borderId="61" xfId="0" applyFont="1" applyFill="1" applyBorder="1" applyAlignment="1" applyProtection="1">
      <alignment horizontal="center"/>
      <protection locked="0"/>
    </xf>
    <xf numFmtId="1" fontId="38" fillId="19" borderId="62" xfId="0" applyNumberFormat="1" applyFont="1" applyFill="1" applyBorder="1" applyAlignment="1" applyProtection="1">
      <alignment horizontal="center"/>
      <protection locked="0"/>
    </xf>
    <xf numFmtId="0" fontId="38" fillId="19" borderId="63" xfId="0" applyFont="1" applyFill="1" applyBorder="1" applyAlignment="1" applyProtection="1">
      <alignment horizontal="center"/>
      <protection locked="0"/>
    </xf>
    <xf numFmtId="0" fontId="38" fillId="19" borderId="64" xfId="0" applyFont="1" applyFill="1" applyBorder="1" applyAlignment="1" applyProtection="1">
      <alignment horizontal="center"/>
      <protection locked="0"/>
    </xf>
    <xf numFmtId="0" fontId="38" fillId="19" borderId="65" xfId="0" applyFont="1" applyFill="1" applyBorder="1" applyAlignment="1" applyProtection="1">
      <alignment horizontal="center"/>
      <protection locked="0"/>
    </xf>
    <xf numFmtId="164" fontId="38" fillId="0" borderId="63" xfId="0" applyNumberFormat="1" applyFont="1" applyFill="1" applyBorder="1" applyAlignment="1" applyProtection="1">
      <alignment horizontal="center"/>
      <protection locked="0"/>
    </xf>
    <xf numFmtId="0" fontId="38" fillId="5" borderId="65" xfId="0" applyFont="1" applyFill="1" applyBorder="1" applyAlignment="1" applyProtection="1">
      <alignment horizontal="center"/>
    </xf>
    <xf numFmtId="0" fontId="38" fillId="16" borderId="59" xfId="0" applyFont="1" applyFill="1" applyBorder="1" applyProtection="1"/>
    <xf numFmtId="0" fontId="38" fillId="5" borderId="59" xfId="0" applyFont="1" applyFill="1" applyBorder="1" applyAlignment="1" applyProtection="1">
      <alignment horizontal="center"/>
    </xf>
    <xf numFmtId="0" fontId="38" fillId="5" borderId="0" xfId="0" applyFont="1" applyFill="1" applyBorder="1" applyProtection="1"/>
    <xf numFmtId="0" fontId="34" fillId="16" borderId="59" xfId="0" applyFont="1" applyFill="1" applyBorder="1" applyAlignment="1" applyProtection="1"/>
    <xf numFmtId="2" fontId="38" fillId="0" borderId="63" xfId="0" applyNumberFormat="1" applyFont="1" applyFill="1" applyBorder="1" applyAlignment="1" applyProtection="1">
      <alignment horizontal="center"/>
      <protection locked="0"/>
    </xf>
    <xf numFmtId="0" fontId="38" fillId="16" borderId="59" xfId="0" applyFont="1" applyFill="1" applyBorder="1" applyAlignment="1" applyProtection="1"/>
    <xf numFmtId="0" fontId="38" fillId="0" borderId="66" xfId="0" applyFont="1" applyFill="1" applyBorder="1" applyAlignment="1" applyProtection="1"/>
    <xf numFmtId="2" fontId="38" fillId="0" borderId="64" xfId="0" applyNumberFormat="1" applyFont="1" applyFill="1" applyBorder="1" applyAlignment="1" applyProtection="1">
      <alignment horizontal="center"/>
      <protection locked="0"/>
    </xf>
    <xf numFmtId="0" fontId="38" fillId="0" borderId="67" xfId="0" applyFont="1" applyFill="1" applyBorder="1" applyProtection="1"/>
    <xf numFmtId="0" fontId="38" fillId="0" borderId="59" xfId="0" applyFont="1" applyBorder="1" applyAlignment="1" applyProtection="1">
      <alignment horizontal="center"/>
    </xf>
    <xf numFmtId="0" fontId="38" fillId="16" borderId="59" xfId="0" applyFont="1" applyFill="1" applyBorder="1" applyAlignment="1" applyProtection="1">
      <alignment horizontal="center"/>
    </xf>
    <xf numFmtId="0" fontId="38" fillId="0" borderId="0" xfId="0" applyFont="1" applyBorder="1" applyAlignment="1" applyProtection="1">
      <alignment horizontal="center"/>
    </xf>
    <xf numFmtId="0" fontId="38" fillId="5" borderId="68" xfId="0" applyFont="1" applyFill="1" applyBorder="1" applyProtection="1"/>
    <xf numFmtId="165" fontId="38" fillId="0" borderId="63" xfId="0" applyNumberFormat="1" applyFont="1" applyFill="1" applyBorder="1" applyAlignment="1" applyProtection="1">
      <alignment horizontal="center"/>
      <protection locked="0"/>
    </xf>
    <xf numFmtId="0" fontId="38" fillId="0" borderId="66" xfId="0" applyFont="1" applyBorder="1" applyProtection="1"/>
    <xf numFmtId="0" fontId="38" fillId="17" borderId="63" xfId="0" applyFont="1" applyFill="1" applyBorder="1" applyAlignment="1" applyProtection="1">
      <alignment horizontal="center"/>
      <protection locked="0"/>
    </xf>
    <xf numFmtId="0" fontId="38" fillId="0" borderId="63" xfId="0" applyFont="1" applyFill="1" applyBorder="1" applyAlignment="1" applyProtection="1">
      <alignment horizontal="center"/>
      <protection locked="0"/>
    </xf>
    <xf numFmtId="0" fontId="38" fillId="18" borderId="63" xfId="0" applyFont="1" applyFill="1" applyBorder="1" applyAlignment="1" applyProtection="1">
      <alignment horizontal="center"/>
      <protection locked="0"/>
    </xf>
    <xf numFmtId="0" fontId="38" fillId="0" borderId="66" xfId="0" applyFont="1" applyFill="1" applyBorder="1" applyProtection="1"/>
    <xf numFmtId="0" fontId="38" fillId="0" borderId="68" xfId="0" applyFont="1" applyBorder="1" applyProtection="1"/>
    <xf numFmtId="0" fontId="38" fillId="0" borderId="61" xfId="0" applyFont="1" applyBorder="1" applyAlignment="1" applyProtection="1">
      <alignment horizontal="center"/>
    </xf>
    <xf numFmtId="0" fontId="38" fillId="0" borderId="69" xfId="0" applyFont="1" applyBorder="1" applyAlignment="1" applyProtection="1">
      <alignment horizontal="center"/>
    </xf>
    <xf numFmtId="0" fontId="38" fillId="0" borderId="70" xfId="0" applyFont="1" applyBorder="1" applyProtection="1"/>
    <xf numFmtId="0" fontId="38" fillId="0" borderId="0" xfId="0" applyFont="1" applyFill="1" applyBorder="1" applyProtection="1"/>
    <xf numFmtId="0" fontId="38" fillId="0" borderId="0" xfId="0" applyFont="1" applyBorder="1" applyProtection="1"/>
    <xf numFmtId="0" fontId="38" fillId="0" borderId="59" xfId="0" applyFont="1" applyFill="1" applyBorder="1" applyAlignment="1" applyProtection="1">
      <alignment horizontal="center"/>
    </xf>
    <xf numFmtId="0" fontId="38" fillId="0" borderId="35" xfId="0" applyFont="1" applyBorder="1" applyAlignment="1" applyProtection="1"/>
    <xf numFmtId="0" fontId="38" fillId="0" borderId="66" xfId="0" applyFont="1" applyBorder="1" applyAlignment="1" applyProtection="1"/>
    <xf numFmtId="0" fontId="38" fillId="0" borderId="71" xfId="0" applyFont="1" applyBorder="1" applyProtection="1"/>
    <xf numFmtId="0" fontId="38" fillId="6" borderId="51" xfId="0" applyFont="1" applyFill="1" applyBorder="1" applyProtection="1"/>
    <xf numFmtId="0" fontId="38" fillId="6" borderId="72" xfId="0" applyFont="1" applyFill="1" applyBorder="1" applyProtection="1"/>
    <xf numFmtId="0" fontId="38" fillId="6" borderId="73" xfId="0" applyFont="1" applyFill="1" applyBorder="1" applyProtection="1"/>
    <xf numFmtId="0" fontId="38" fillId="6" borderId="74" xfId="0" applyFont="1" applyFill="1" applyBorder="1" applyProtection="1"/>
    <xf numFmtId="0" fontId="38" fillId="6" borderId="69" xfId="0" applyFont="1" applyFill="1" applyBorder="1" applyProtection="1"/>
    <xf numFmtId="0" fontId="38" fillId="6" borderId="75" xfId="0" applyFont="1" applyFill="1" applyBorder="1" applyProtection="1"/>
    <xf numFmtId="0" fontId="38" fillId="3" borderId="0" xfId="0" applyFont="1" applyFill="1"/>
    <xf numFmtId="0" fontId="38" fillId="0" borderId="0" xfId="0" applyFont="1"/>
    <xf numFmtId="0" fontId="38" fillId="0" borderId="0" xfId="0" applyFont="1" applyFill="1" applyBorder="1"/>
    <xf numFmtId="0" fontId="39" fillId="3" borderId="0" xfId="0" applyFont="1" applyFill="1"/>
    <xf numFmtId="0" fontId="38" fillId="0" borderId="0" xfId="0" applyFont="1" applyFill="1"/>
    <xf numFmtId="0" fontId="38" fillId="0" borderId="0" xfId="0" applyFont="1" applyAlignment="1">
      <alignment vertical="top"/>
    </xf>
    <xf numFmtId="0" fontId="41" fillId="3" borderId="0" xfId="0" applyFont="1" applyFill="1"/>
    <xf numFmtId="0" fontId="42" fillId="20" borderId="29" xfId="0" applyFont="1" applyFill="1" applyBorder="1"/>
    <xf numFmtId="0" fontId="38" fillId="20" borderId="29" xfId="0" applyFont="1" applyFill="1" applyBorder="1"/>
    <xf numFmtId="0" fontId="0" fillId="16" borderId="0" xfId="0" applyFill="1"/>
    <xf numFmtId="0" fontId="0" fillId="16" borderId="76" xfId="0" applyFont="1" applyFill="1" applyBorder="1"/>
    <xf numFmtId="0" fontId="0" fillId="16" borderId="77" xfId="0" applyFont="1" applyFill="1" applyBorder="1"/>
    <xf numFmtId="0" fontId="43" fillId="21" borderId="78" xfId="0" applyFont="1" applyFill="1" applyBorder="1"/>
    <xf numFmtId="0" fontId="43" fillId="21" borderId="17" xfId="0" applyFont="1" applyFill="1" applyBorder="1"/>
    <xf numFmtId="0" fontId="43" fillId="21" borderId="17" xfId="12" applyFont="1" applyFill="1" applyBorder="1" applyAlignment="1">
      <alignment wrapText="1"/>
    </xf>
    <xf numFmtId="0" fontId="43" fillId="21" borderId="17" xfId="0" applyFont="1" applyFill="1" applyBorder="1" applyProtection="1"/>
    <xf numFmtId="0" fontId="43" fillId="21" borderId="17" xfId="0" applyFont="1" applyFill="1" applyBorder="1" applyAlignment="1" applyProtection="1">
      <alignment wrapText="1"/>
    </xf>
    <xf numFmtId="0" fontId="43" fillId="17" borderId="78" xfId="0" applyFont="1" applyFill="1" applyBorder="1" applyAlignment="1">
      <alignment horizontal="left"/>
    </xf>
    <xf numFmtId="0" fontId="43" fillId="17" borderId="17" xfId="0" applyFont="1" applyFill="1" applyBorder="1"/>
    <xf numFmtId="0" fontId="43" fillId="17" borderId="17" xfId="0" applyFont="1" applyFill="1" applyBorder="1" applyAlignment="1">
      <alignment horizontal="left"/>
    </xf>
    <xf numFmtId="0" fontId="43" fillId="17" borderId="17" xfId="12" applyFont="1" applyFill="1" applyBorder="1" applyAlignment="1">
      <alignment wrapText="1"/>
    </xf>
    <xf numFmtId="0" fontId="43" fillId="17" borderId="17" xfId="0" applyFont="1" applyFill="1" applyBorder="1" applyProtection="1"/>
    <xf numFmtId="0" fontId="30" fillId="7" borderId="128" xfId="1"/>
    <xf numFmtId="0" fontId="32" fillId="8" borderId="129" xfId="3"/>
    <xf numFmtId="0" fontId="33" fillId="9" borderId="0" xfId="6" applyAlignment="1">
      <alignment horizontal="right"/>
    </xf>
    <xf numFmtId="0" fontId="43" fillId="21" borderId="17" xfId="0" applyFont="1" applyFill="1" applyBorder="1" applyAlignment="1">
      <alignment wrapText="1"/>
    </xf>
    <xf numFmtId="0" fontId="34" fillId="12" borderId="21" xfId="0" applyFont="1" applyFill="1" applyBorder="1"/>
    <xf numFmtId="164" fontId="38" fillId="16" borderId="59" xfId="0" applyNumberFormat="1" applyFont="1" applyFill="1" applyBorder="1" applyProtection="1"/>
    <xf numFmtId="164" fontId="38" fillId="19" borderId="79" xfId="0" applyNumberFormat="1" applyFont="1" applyFill="1" applyBorder="1" applyAlignment="1" applyProtection="1">
      <alignment horizontal="center"/>
      <protection locked="0"/>
    </xf>
    <xf numFmtId="2" fontId="0" fillId="0" borderId="0" xfId="0" applyNumberFormat="1"/>
    <xf numFmtId="0" fontId="34" fillId="11" borderId="21" xfId="0" applyFont="1" applyFill="1" applyBorder="1"/>
    <xf numFmtId="165" fontId="34" fillId="13" borderId="32" xfId="0" applyNumberFormat="1" applyFont="1" applyFill="1" applyBorder="1"/>
    <xf numFmtId="164" fontId="34" fillId="13" borderId="20" xfId="0" applyNumberFormat="1" applyFont="1" applyFill="1" applyBorder="1"/>
    <xf numFmtId="0" fontId="5" fillId="0" borderId="0" xfId="7" applyFont="1" applyFill="1" applyBorder="1"/>
    <xf numFmtId="2" fontId="0" fillId="0" borderId="0" xfId="7" applyNumberFormat="1" applyFont="1" applyFill="1" applyBorder="1"/>
    <xf numFmtId="0" fontId="34" fillId="10" borderId="130" xfId="7" applyFont="1"/>
    <xf numFmtId="2" fontId="34" fillId="10" borderId="130" xfId="7" applyNumberFormat="1" applyFont="1"/>
    <xf numFmtId="165" fontId="34" fillId="10" borderId="130" xfId="7" applyNumberFormat="1" applyFont="1"/>
    <xf numFmtId="0" fontId="34" fillId="10" borderId="133" xfId="7" applyFont="1" applyBorder="1"/>
    <xf numFmtId="165" fontId="34" fillId="10" borderId="133" xfId="7" applyNumberFormat="1" applyFont="1" applyBorder="1"/>
    <xf numFmtId="3" fontId="31" fillId="7" borderId="129" xfId="2" applyNumberFormat="1"/>
    <xf numFmtId="0" fontId="34" fillId="0" borderId="0" xfId="0" applyFont="1" applyBorder="1"/>
    <xf numFmtId="0" fontId="35" fillId="0" borderId="0" xfId="0" applyFont="1" applyBorder="1" applyAlignment="1">
      <alignment horizontal="right"/>
    </xf>
    <xf numFmtId="164" fontId="34" fillId="0" borderId="0" xfId="0" applyNumberFormat="1" applyFont="1" applyFill="1" applyBorder="1"/>
    <xf numFmtId="0" fontId="34" fillId="0" borderId="0" xfId="0" applyFont="1" applyFill="1" applyBorder="1"/>
    <xf numFmtId="0" fontId="44" fillId="0" borderId="0" xfId="0" applyFont="1"/>
    <xf numFmtId="2" fontId="44" fillId="0" borderId="0" xfId="0" applyNumberFormat="1" applyFont="1"/>
    <xf numFmtId="0" fontId="0" fillId="0" borderId="0" xfId="0" applyFill="1"/>
    <xf numFmtId="0" fontId="34" fillId="0" borderId="134" xfId="7" applyFont="1" applyFill="1" applyBorder="1"/>
    <xf numFmtId="2" fontId="34" fillId="0" borderId="134" xfId="7" applyNumberFormat="1" applyFont="1" applyFill="1" applyBorder="1"/>
    <xf numFmtId="0" fontId="34" fillId="22" borderId="71" xfId="0" applyFont="1" applyFill="1" applyBorder="1"/>
    <xf numFmtId="0" fontId="34" fillId="22" borderId="28" xfId="0" applyFont="1" applyFill="1" applyBorder="1"/>
    <xf numFmtId="0" fontId="34" fillId="22" borderId="0" xfId="0" applyFont="1" applyFill="1" applyBorder="1"/>
    <xf numFmtId="0" fontId="34" fillId="22" borderId="32" xfId="0" applyFont="1" applyFill="1" applyBorder="1"/>
    <xf numFmtId="0" fontId="34" fillId="22" borderId="35" xfId="0" applyFont="1" applyFill="1" applyBorder="1"/>
    <xf numFmtId="0" fontId="34" fillId="13" borderId="28" xfId="0" applyFont="1" applyFill="1" applyBorder="1"/>
    <xf numFmtId="1" fontId="34" fillId="18" borderId="71" xfId="0" applyNumberFormat="1" applyFont="1" applyFill="1" applyBorder="1"/>
    <xf numFmtId="1" fontId="34" fillId="18" borderId="28" xfId="0" applyNumberFormat="1" applyFont="1" applyFill="1" applyBorder="1"/>
    <xf numFmtId="0" fontId="34" fillId="18" borderId="0" xfId="0" applyFont="1" applyFill="1" applyBorder="1"/>
    <xf numFmtId="0" fontId="34" fillId="18" borderId="32" xfId="0" applyFont="1" applyFill="1" applyBorder="1"/>
    <xf numFmtId="164" fontId="34" fillId="18" borderId="0" xfId="0" applyNumberFormat="1" applyFont="1" applyFill="1" applyBorder="1"/>
    <xf numFmtId="164" fontId="34" fillId="18" borderId="32" xfId="0" applyNumberFormat="1" applyFont="1" applyFill="1" applyBorder="1"/>
    <xf numFmtId="2" fontId="34" fillId="18" borderId="0" xfId="0" applyNumberFormat="1" applyFont="1" applyFill="1" applyBorder="1"/>
    <xf numFmtId="2" fontId="34" fillId="18" borderId="32" xfId="0" applyNumberFormat="1" applyFont="1" applyFill="1" applyBorder="1"/>
    <xf numFmtId="2" fontId="34" fillId="18" borderId="0" xfId="9" applyNumberFormat="1" applyFont="1" applyFill="1" applyBorder="1"/>
    <xf numFmtId="2" fontId="34" fillId="18" borderId="32" xfId="9" applyNumberFormat="1" applyFont="1" applyFill="1" applyBorder="1"/>
    <xf numFmtId="164" fontId="34" fillId="18" borderId="35" xfId="0" applyNumberFormat="1" applyFont="1" applyFill="1" applyBorder="1"/>
    <xf numFmtId="164" fontId="34" fillId="18" borderId="20" xfId="0" applyNumberFormat="1" applyFont="1" applyFill="1" applyBorder="1"/>
    <xf numFmtId="0" fontId="34" fillId="13" borderId="80" xfId="0" applyFont="1" applyFill="1" applyBorder="1"/>
    <xf numFmtId="165" fontId="34" fillId="13" borderId="71" xfId="0" applyNumberFormat="1" applyFont="1" applyFill="1" applyBorder="1" applyAlignment="1">
      <alignment horizontal="center"/>
    </xf>
    <xf numFmtId="165" fontId="34" fillId="13" borderId="28" xfId="0" applyNumberFormat="1" applyFont="1" applyFill="1" applyBorder="1" applyAlignment="1">
      <alignment horizontal="center"/>
    </xf>
    <xf numFmtId="2" fontId="4" fillId="0" borderId="0" xfId="0" applyNumberFormat="1" applyFont="1"/>
    <xf numFmtId="2" fontId="0" fillId="2" borderId="0" xfId="0" applyNumberFormat="1" applyFill="1" applyBorder="1"/>
    <xf numFmtId="165" fontId="0" fillId="2" borderId="0" xfId="0" applyNumberFormat="1" applyFill="1" applyBorder="1"/>
    <xf numFmtId="0" fontId="4" fillId="0" borderId="54" xfId="0" applyFont="1" applyBorder="1"/>
    <xf numFmtId="0" fontId="5" fillId="2" borderId="43" xfId="0" applyFont="1" applyFill="1" applyBorder="1"/>
    <xf numFmtId="0" fontId="0" fillId="0" borderId="29" xfId="0" applyFill="1" applyBorder="1"/>
    <xf numFmtId="0" fontId="5" fillId="2" borderId="54" xfId="0" applyFont="1" applyFill="1" applyBorder="1"/>
    <xf numFmtId="2" fontId="0" fillId="2" borderId="55" xfId="0" applyNumberFormat="1" applyFill="1" applyBorder="1"/>
    <xf numFmtId="165" fontId="0" fillId="2" borderId="55" xfId="0" applyNumberFormat="1" applyFill="1" applyBorder="1"/>
    <xf numFmtId="0" fontId="5" fillId="2" borderId="58" xfId="0" applyFont="1" applyFill="1" applyBorder="1"/>
    <xf numFmtId="2" fontId="0" fillId="2" borderId="29" xfId="0" applyNumberFormat="1" applyFill="1" applyBorder="1"/>
    <xf numFmtId="165" fontId="0" fillId="2" borderId="29" xfId="0" applyNumberFormat="1" applyFill="1" applyBorder="1"/>
    <xf numFmtId="0" fontId="4" fillId="0" borderId="55" xfId="0" applyFont="1" applyBorder="1" applyAlignment="1">
      <alignment horizontal="center"/>
    </xf>
    <xf numFmtId="0" fontId="4" fillId="0" borderId="56" xfId="0" applyFont="1" applyFill="1" applyBorder="1" applyAlignment="1">
      <alignment horizontal="center"/>
    </xf>
    <xf numFmtId="1" fontId="0" fillId="15" borderId="55" xfId="0" applyNumberFormat="1" applyFill="1" applyBorder="1"/>
    <xf numFmtId="0" fontId="4" fillId="15" borderId="56" xfId="0" applyFont="1" applyFill="1" applyBorder="1"/>
    <xf numFmtId="2" fontId="0" fillId="15" borderId="0" xfId="0" applyNumberFormat="1" applyFill="1" applyBorder="1"/>
    <xf numFmtId="0" fontId="5" fillId="15" borderId="44" xfId="0" applyFont="1" applyFill="1" applyBorder="1"/>
    <xf numFmtId="0" fontId="5" fillId="15" borderId="57" xfId="0" applyFont="1" applyFill="1" applyBorder="1"/>
    <xf numFmtId="0" fontId="5" fillId="15" borderId="54" xfId="0" applyFont="1" applyFill="1" applyBorder="1"/>
    <xf numFmtId="0" fontId="5" fillId="15" borderId="43" xfId="0" applyFont="1" applyFill="1" applyBorder="1"/>
    <xf numFmtId="0" fontId="5" fillId="15" borderId="58" xfId="0" applyFont="1" applyFill="1" applyBorder="1"/>
    <xf numFmtId="0" fontId="5" fillId="0" borderId="38" xfId="0" applyFont="1" applyFill="1" applyBorder="1"/>
    <xf numFmtId="0" fontId="5" fillId="16" borderId="0" xfId="0" applyFont="1" applyFill="1"/>
    <xf numFmtId="0" fontId="38" fillId="0" borderId="0" xfId="0" applyFont="1" applyFill="1" applyAlignment="1" applyProtection="1">
      <alignment horizontal="left" indent="1"/>
    </xf>
    <xf numFmtId="0" fontId="38" fillId="0" borderId="0" xfId="0" applyFont="1" applyAlignment="1" applyProtection="1">
      <alignment horizontal="left" indent="1"/>
    </xf>
    <xf numFmtId="0" fontId="43" fillId="17" borderId="17" xfId="0" applyFont="1" applyFill="1" applyBorder="1" applyAlignment="1">
      <alignment wrapText="1"/>
    </xf>
    <xf numFmtId="0" fontId="0" fillId="16" borderId="77" xfId="0" applyFont="1" applyFill="1" applyBorder="1" applyAlignment="1">
      <alignment wrapText="1"/>
    </xf>
    <xf numFmtId="0" fontId="43" fillId="17" borderId="17" xfId="0" applyFont="1" applyFill="1" applyBorder="1" applyAlignment="1" applyProtection="1">
      <alignment wrapText="1"/>
    </xf>
    <xf numFmtId="0" fontId="0" fillId="16" borderId="0" xfId="0" applyFill="1" applyAlignment="1">
      <alignment wrapText="1"/>
    </xf>
    <xf numFmtId="0" fontId="34" fillId="0" borderId="66" xfId="0" applyFont="1" applyFill="1" applyBorder="1" applyAlignment="1" applyProtection="1"/>
    <xf numFmtId="0" fontId="34" fillId="16" borderId="70" xfId="0" applyFont="1" applyFill="1" applyBorder="1" applyAlignment="1" applyProtection="1"/>
    <xf numFmtId="0" fontId="34" fillId="16" borderId="35" xfId="0" applyFont="1" applyFill="1" applyBorder="1" applyAlignment="1" applyProtection="1"/>
    <xf numFmtId="0" fontId="34" fillId="16" borderId="66" xfId="0" applyFont="1" applyFill="1" applyBorder="1" applyAlignment="1" applyProtection="1"/>
    <xf numFmtId="0" fontId="34" fillId="0" borderId="67" xfId="0" applyFont="1" applyFill="1" applyBorder="1" applyAlignment="1" applyProtection="1"/>
    <xf numFmtId="0" fontId="34" fillId="0" borderId="70" xfId="0" applyFont="1" applyFill="1" applyBorder="1" applyAlignment="1" applyProtection="1"/>
    <xf numFmtId="0" fontId="38" fillId="3" borderId="0" xfId="0" applyFont="1" applyFill="1" applyProtection="1"/>
    <xf numFmtId="0" fontId="38" fillId="0" borderId="0" xfId="0" applyFont="1" applyFill="1" applyProtection="1"/>
    <xf numFmtId="0" fontId="38" fillId="16" borderId="0" xfId="0" applyFont="1" applyFill="1" applyProtection="1"/>
    <xf numFmtId="0" fontId="38" fillId="0" borderId="0" xfId="0" applyFont="1" applyProtection="1"/>
    <xf numFmtId="0" fontId="39" fillId="3" borderId="0" xfId="0" applyFont="1" applyFill="1" applyProtection="1"/>
    <xf numFmtId="0" fontId="38" fillId="3" borderId="0" xfId="0" applyFont="1" applyFill="1" applyAlignment="1" applyProtection="1">
      <alignment horizontal="right"/>
    </xf>
    <xf numFmtId="0" fontId="38" fillId="16" borderId="0" xfId="0" applyFont="1" applyFill="1" applyAlignment="1" applyProtection="1">
      <alignment horizontal="right"/>
    </xf>
    <xf numFmtId="0" fontId="35" fillId="18" borderId="60" xfId="0" applyFont="1" applyFill="1" applyBorder="1" applyAlignment="1" applyProtection="1">
      <alignment horizontal="center"/>
    </xf>
    <xf numFmtId="0" fontId="38" fillId="16" borderId="0" xfId="0" applyFont="1" applyFill="1" applyBorder="1" applyAlignment="1" applyProtection="1">
      <alignment horizontal="center"/>
    </xf>
    <xf numFmtId="0" fontId="35" fillId="18" borderId="61" xfId="0" applyFont="1" applyFill="1" applyBorder="1" applyAlignment="1" applyProtection="1">
      <alignment horizontal="center"/>
    </xf>
    <xf numFmtId="0" fontId="38" fillId="16" borderId="69" xfId="0" applyFont="1" applyFill="1" applyBorder="1" applyAlignment="1" applyProtection="1">
      <alignment horizontal="center"/>
    </xf>
    <xf numFmtId="0" fontId="38" fillId="5" borderId="65" xfId="0" applyFont="1" applyFill="1" applyBorder="1" applyProtection="1"/>
    <xf numFmtId="0" fontId="38" fillId="16" borderId="0" xfId="0" applyFont="1" applyFill="1" applyBorder="1" applyProtection="1"/>
    <xf numFmtId="165" fontId="38" fillId="0" borderId="63" xfId="0" applyNumberFormat="1" applyFont="1" applyBorder="1" applyAlignment="1" applyProtection="1">
      <alignment horizontal="center"/>
    </xf>
    <xf numFmtId="0" fontId="38" fillId="0" borderId="82" xfId="0" applyFont="1" applyBorder="1" applyProtection="1"/>
    <xf numFmtId="164" fontId="45" fillId="0" borderId="81" xfId="0" applyNumberFormat="1" applyFont="1" applyBorder="1" applyProtection="1"/>
    <xf numFmtId="164" fontId="38" fillId="0" borderId="63" xfId="0" applyNumberFormat="1" applyFont="1" applyBorder="1" applyAlignment="1" applyProtection="1">
      <alignment horizontal="center"/>
    </xf>
    <xf numFmtId="0" fontId="38" fillId="0" borderId="67" xfId="0" applyFont="1" applyBorder="1" applyProtection="1"/>
    <xf numFmtId="164" fontId="45" fillId="0" borderId="83" xfId="0" applyNumberFormat="1" applyFont="1" applyBorder="1" applyProtection="1"/>
    <xf numFmtId="164" fontId="38" fillId="0" borderId="64" xfId="0" applyNumberFormat="1" applyFont="1" applyBorder="1" applyAlignment="1" applyProtection="1">
      <alignment horizontal="center"/>
    </xf>
    <xf numFmtId="0" fontId="38" fillId="0" borderId="84" xfId="0" applyFont="1" applyBorder="1" applyProtection="1"/>
    <xf numFmtId="0" fontId="38" fillId="0" borderId="59" xfId="0" applyFont="1" applyBorder="1" applyProtection="1"/>
    <xf numFmtId="165" fontId="38" fillId="0" borderId="59" xfId="0" applyNumberFormat="1" applyFont="1" applyBorder="1" applyProtection="1"/>
    <xf numFmtId="0" fontId="38" fillId="5" borderId="85" xfId="0" applyFont="1" applyFill="1" applyBorder="1" applyProtection="1"/>
    <xf numFmtId="0" fontId="38" fillId="0" borderId="35" xfId="0" applyFont="1" applyBorder="1" applyProtection="1"/>
    <xf numFmtId="0" fontId="38" fillId="0" borderId="86" xfId="0" applyFont="1" applyBorder="1" applyProtection="1"/>
    <xf numFmtId="165" fontId="45" fillId="0" borderId="52" xfId="0" applyNumberFormat="1" applyFont="1" applyBorder="1" applyProtection="1"/>
    <xf numFmtId="165" fontId="38" fillId="0" borderId="83" xfId="0" applyNumberFormat="1" applyFont="1" applyBorder="1" applyProtection="1"/>
    <xf numFmtId="4" fontId="38" fillId="0" borderId="64" xfId="0" applyNumberFormat="1" applyFont="1" applyBorder="1" applyAlignment="1" applyProtection="1">
      <alignment horizontal="center"/>
    </xf>
    <xf numFmtId="3" fontId="38" fillId="0" borderId="59" xfId="0" applyNumberFormat="1" applyFont="1" applyBorder="1" applyProtection="1"/>
    <xf numFmtId="165" fontId="45" fillId="0" borderId="88" xfId="0" applyNumberFormat="1" applyFont="1" applyBorder="1" applyProtection="1"/>
    <xf numFmtId="1" fontId="38" fillId="0" borderId="62" xfId="0" applyNumberFormat="1" applyFont="1" applyBorder="1" applyAlignment="1" applyProtection="1">
      <alignment horizontal="center"/>
    </xf>
    <xf numFmtId="0" fontId="38" fillId="0" borderId="89" xfId="0" applyFont="1" applyBorder="1" applyProtection="1"/>
    <xf numFmtId="0" fontId="38" fillId="0" borderId="90" xfId="0" applyFont="1" applyBorder="1" applyProtection="1"/>
    <xf numFmtId="165" fontId="45" fillId="0" borderId="91" xfId="0" applyNumberFormat="1" applyFont="1" applyBorder="1" applyProtection="1"/>
    <xf numFmtId="165" fontId="38" fillId="0" borderId="92" xfId="0" applyNumberFormat="1" applyFont="1" applyBorder="1" applyAlignment="1" applyProtection="1">
      <alignment horizontal="center"/>
    </xf>
    <xf numFmtId="0" fontId="38" fillId="0" borderId="93" xfId="0" applyFont="1" applyBorder="1" applyProtection="1"/>
    <xf numFmtId="164" fontId="38" fillId="0" borderId="94" xfId="0" applyNumberFormat="1" applyFont="1" applyBorder="1" applyProtection="1"/>
    <xf numFmtId="165" fontId="38" fillId="0" borderId="59" xfId="0" applyNumberFormat="1" applyFont="1" applyBorder="1" applyAlignment="1" applyProtection="1">
      <alignment horizontal="center"/>
    </xf>
    <xf numFmtId="0" fontId="38" fillId="0" borderId="95" xfId="0" applyFont="1" applyBorder="1" applyProtection="1"/>
    <xf numFmtId="0" fontId="38" fillId="0" borderId="74" xfId="0" applyFont="1" applyBorder="1" applyProtection="1"/>
    <xf numFmtId="0" fontId="38" fillId="0" borderId="69" xfId="0" applyFont="1" applyBorder="1" applyProtection="1"/>
    <xf numFmtId="0" fontId="38" fillId="0" borderId="96" xfId="0" applyFont="1" applyBorder="1" applyProtection="1"/>
    <xf numFmtId="0" fontId="38" fillId="0" borderId="75" xfId="0" applyFont="1" applyBorder="1" applyProtection="1"/>
    <xf numFmtId="0" fontId="38" fillId="0" borderId="97" xfId="0" applyFont="1" applyBorder="1" applyProtection="1"/>
    <xf numFmtId="0" fontId="38" fillId="5" borderId="72" xfId="0" applyFont="1" applyFill="1" applyBorder="1" applyProtection="1"/>
    <xf numFmtId="0" fontId="38" fillId="5" borderId="97" xfId="0" applyFont="1" applyFill="1" applyBorder="1" applyProtection="1"/>
    <xf numFmtId="0" fontId="38" fillId="5" borderId="73" xfId="0" applyFont="1" applyFill="1" applyBorder="1" applyProtection="1"/>
    <xf numFmtId="0" fontId="38" fillId="16" borderId="47" xfId="0" applyFont="1" applyFill="1" applyBorder="1" applyProtection="1"/>
    <xf numFmtId="0" fontId="46" fillId="16" borderId="35" xfId="0" applyFont="1" applyFill="1" applyBorder="1" applyProtection="1"/>
    <xf numFmtId="0" fontId="45" fillId="16" borderId="88" xfId="0" applyNumberFormat="1" applyFont="1" applyFill="1" applyBorder="1" applyProtection="1"/>
    <xf numFmtId="3" fontId="38" fillId="0" borderId="62" xfId="0" applyNumberFormat="1" applyFont="1" applyBorder="1" applyAlignment="1" applyProtection="1">
      <alignment horizontal="center"/>
    </xf>
    <xf numFmtId="0" fontId="38" fillId="16" borderId="46" xfId="0" applyFont="1" applyFill="1" applyBorder="1" applyProtection="1"/>
    <xf numFmtId="0" fontId="46" fillId="16" borderId="66" xfId="0" applyFont="1" applyFill="1" applyBorder="1" applyProtection="1"/>
    <xf numFmtId="0" fontId="45" fillId="16" borderId="81" xfId="0" applyNumberFormat="1" applyFont="1" applyFill="1" applyBorder="1" applyProtection="1"/>
    <xf numFmtId="3" fontId="38" fillId="0" borderId="63" xfId="0" applyNumberFormat="1" applyFont="1" applyBorder="1" applyAlignment="1" applyProtection="1">
      <alignment horizontal="center"/>
    </xf>
    <xf numFmtId="0" fontId="38" fillId="16" borderId="74" xfId="0" applyFont="1" applyFill="1" applyBorder="1" applyProtection="1"/>
    <xf numFmtId="0" fontId="46" fillId="16" borderId="67" xfId="0" applyFont="1" applyFill="1" applyBorder="1" applyProtection="1"/>
    <xf numFmtId="0" fontId="45" fillId="16" borderId="96" xfId="0" applyNumberFormat="1" applyFont="1" applyFill="1" applyBorder="1" applyProtection="1"/>
    <xf numFmtId="3" fontId="38" fillId="0" borderId="98" xfId="0" applyNumberFormat="1" applyFont="1" applyBorder="1" applyAlignment="1" applyProtection="1">
      <alignment horizontal="center"/>
    </xf>
    <xf numFmtId="0" fontId="38" fillId="16" borderId="66" xfId="0" applyFont="1" applyFill="1" applyBorder="1" applyProtection="1"/>
    <xf numFmtId="165" fontId="13" fillId="16" borderId="46" xfId="0" applyNumberFormat="1" applyFont="1" applyFill="1" applyBorder="1" applyProtection="1"/>
    <xf numFmtId="0" fontId="41" fillId="3" borderId="0" xfId="0" applyFont="1" applyFill="1" applyProtection="1"/>
    <xf numFmtId="0" fontId="38" fillId="0" borderId="0" xfId="0" applyFont="1" applyBorder="1" applyAlignment="1" applyProtection="1"/>
    <xf numFmtId="0" fontId="38" fillId="0" borderId="69" xfId="0" applyFont="1" applyBorder="1" applyAlignment="1" applyProtection="1"/>
    <xf numFmtId="0" fontId="38" fillId="5" borderId="99" xfId="0" applyFont="1" applyFill="1" applyBorder="1" applyProtection="1"/>
    <xf numFmtId="165" fontId="13" fillId="0" borderId="46" xfId="0" applyNumberFormat="1" applyFont="1" applyBorder="1" applyProtection="1"/>
    <xf numFmtId="164" fontId="45" fillId="0" borderId="46" xfId="0" applyNumberFormat="1" applyFont="1" applyBorder="1" applyProtection="1"/>
    <xf numFmtId="164" fontId="45" fillId="0" borderId="48" xfId="0" applyNumberFormat="1" applyFont="1" applyBorder="1" applyProtection="1"/>
    <xf numFmtId="164" fontId="38" fillId="0" borderId="48" xfId="0" applyNumberFormat="1" applyFont="1" applyBorder="1" applyProtection="1"/>
    <xf numFmtId="0" fontId="38" fillId="0" borderId="59" xfId="0" applyFont="1" applyFill="1" applyBorder="1" applyProtection="1"/>
    <xf numFmtId="165" fontId="38" fillId="0" borderId="0" xfId="0" applyNumberFormat="1" applyFont="1" applyFill="1" applyBorder="1" applyProtection="1"/>
    <xf numFmtId="165" fontId="13" fillId="0" borderId="52" xfId="0" applyNumberFormat="1" applyFont="1" applyBorder="1" applyProtection="1"/>
    <xf numFmtId="165" fontId="45" fillId="0" borderId="46" xfId="0" applyNumberFormat="1" applyFont="1" applyBorder="1" applyProtection="1"/>
    <xf numFmtId="0" fontId="45" fillId="0" borderId="90" xfId="0" applyFont="1" applyBorder="1" applyProtection="1"/>
    <xf numFmtId="0" fontId="38" fillId="0" borderId="65" xfId="0" applyFont="1" applyBorder="1" applyProtection="1"/>
    <xf numFmtId="0" fontId="45" fillId="16" borderId="100" xfId="0" applyNumberFormat="1" applyFont="1" applyFill="1" applyBorder="1" applyProtection="1"/>
    <xf numFmtId="0" fontId="45" fillId="16" borderId="22" xfId="0" applyNumberFormat="1" applyFont="1" applyFill="1" applyBorder="1" applyProtection="1"/>
    <xf numFmtId="1" fontId="38" fillId="0" borderId="63" xfId="0" applyNumberFormat="1" applyFont="1" applyBorder="1" applyAlignment="1" applyProtection="1">
      <alignment horizontal="center"/>
    </xf>
    <xf numFmtId="0" fontId="45" fillId="16" borderId="101" xfId="0" applyNumberFormat="1" applyFont="1" applyFill="1" applyBorder="1" applyProtection="1"/>
    <xf numFmtId="1" fontId="38" fillId="0" borderId="98" xfId="0" applyNumberFormat="1" applyFont="1" applyBorder="1" applyAlignment="1" applyProtection="1">
      <alignment horizontal="center"/>
    </xf>
    <xf numFmtId="0" fontId="41" fillId="3" borderId="0" xfId="0" applyFont="1" applyFill="1" applyAlignment="1" applyProtection="1">
      <alignment vertical="top" wrapText="1"/>
    </xf>
    <xf numFmtId="0" fontId="38" fillId="16" borderId="35" xfId="0" applyFont="1" applyFill="1" applyBorder="1" applyProtection="1"/>
    <xf numFmtId="165" fontId="13" fillId="16" borderId="52" xfId="0" applyNumberFormat="1" applyFont="1" applyFill="1" applyBorder="1" applyProtection="1"/>
    <xf numFmtId="0" fontId="38" fillId="15" borderId="102" xfId="0" applyFont="1" applyFill="1" applyBorder="1" applyProtection="1"/>
    <xf numFmtId="0" fontId="38" fillId="15" borderId="103" xfId="0" applyFont="1" applyFill="1" applyBorder="1" applyProtection="1"/>
    <xf numFmtId="0" fontId="38" fillId="16" borderId="104" xfId="0" applyFont="1" applyFill="1" applyBorder="1" applyProtection="1"/>
    <xf numFmtId="0" fontId="38" fillId="16" borderId="105" xfId="0" applyFont="1" applyFill="1" applyBorder="1" applyProtection="1"/>
    <xf numFmtId="0" fontId="38" fillId="16" borderId="106" xfId="0" applyFont="1" applyFill="1" applyBorder="1" applyProtection="1"/>
    <xf numFmtId="0" fontId="38" fillId="16" borderId="107" xfId="0" applyFont="1" applyFill="1" applyBorder="1" applyProtection="1"/>
    <xf numFmtId="0" fontId="38" fillId="16" borderId="108" xfId="0" applyFont="1" applyFill="1" applyBorder="1" applyProtection="1"/>
    <xf numFmtId="0" fontId="38" fillId="16" borderId="109" xfId="0" applyFont="1" applyFill="1" applyBorder="1" applyProtection="1"/>
    <xf numFmtId="0" fontId="38" fillId="0" borderId="110" xfId="0" applyFont="1" applyBorder="1" applyProtection="1"/>
    <xf numFmtId="0" fontId="13" fillId="16" borderId="111" xfId="0" applyNumberFormat="1" applyFont="1" applyFill="1" applyBorder="1" applyProtection="1"/>
    <xf numFmtId="0" fontId="38" fillId="16" borderId="112" xfId="0" applyFont="1" applyFill="1" applyBorder="1" applyProtection="1"/>
    <xf numFmtId="0" fontId="35" fillId="15" borderId="113" xfId="0" applyFont="1" applyFill="1" applyBorder="1" applyProtection="1"/>
    <xf numFmtId="0" fontId="47" fillId="3" borderId="0" xfId="0" applyFont="1" applyFill="1"/>
    <xf numFmtId="2" fontId="38" fillId="0" borderId="63" xfId="0" applyNumberFormat="1" applyFont="1" applyFill="1" applyBorder="1" applyAlignment="1" applyProtection="1">
      <alignment horizontal="center"/>
    </xf>
    <xf numFmtId="2" fontId="38" fillId="0" borderId="64" xfId="0" applyNumberFormat="1" applyFont="1" applyFill="1" applyBorder="1" applyAlignment="1" applyProtection="1">
      <alignment horizontal="center"/>
    </xf>
    <xf numFmtId="0" fontId="38" fillId="0" borderId="62" xfId="0" applyFont="1" applyFill="1" applyBorder="1" applyAlignment="1" applyProtection="1">
      <alignment horizontal="center"/>
    </xf>
    <xf numFmtId="0" fontId="38" fillId="0" borderId="63" xfId="0" applyFont="1" applyFill="1" applyBorder="1" applyAlignment="1" applyProtection="1">
      <alignment horizontal="center"/>
    </xf>
    <xf numFmtId="164" fontId="38" fillId="0" borderId="63" xfId="0" applyNumberFormat="1" applyFont="1" applyFill="1" applyBorder="1" applyAlignment="1" applyProtection="1">
      <alignment horizontal="center"/>
    </xf>
    <xf numFmtId="0" fontId="5" fillId="15" borderId="54" xfId="0" applyFont="1" applyFill="1" applyBorder="1" applyAlignment="1">
      <alignment horizontal="left"/>
    </xf>
    <xf numFmtId="0" fontId="5" fillId="15" borderId="43" xfId="0" applyFont="1" applyFill="1" applyBorder="1" applyAlignment="1">
      <alignment horizontal="left"/>
    </xf>
    <xf numFmtId="0" fontId="0" fillId="0" borderId="55" xfId="0" applyBorder="1"/>
    <xf numFmtId="165" fontId="0" fillId="0" borderId="0" xfId="0" applyNumberFormat="1" applyFill="1" applyBorder="1" applyAlignment="1">
      <alignment horizontal="right"/>
    </xf>
    <xf numFmtId="0" fontId="0" fillId="0" borderId="54" xfId="0" applyFill="1" applyBorder="1"/>
    <xf numFmtId="0" fontId="0" fillId="0" borderId="55" xfId="0" applyFill="1" applyBorder="1" applyAlignment="1">
      <alignment horizontal="right"/>
    </xf>
    <xf numFmtId="2" fontId="0" fillId="0" borderId="55" xfId="0" applyNumberFormat="1" applyFill="1" applyBorder="1"/>
    <xf numFmtId="1" fontId="0" fillId="0" borderId="55" xfId="0" applyNumberFormat="1" applyFill="1" applyBorder="1"/>
    <xf numFmtId="1" fontId="0" fillId="0" borderId="55" xfId="0" applyNumberFormat="1" applyFill="1" applyBorder="1" applyAlignment="1">
      <alignment horizontal="right"/>
    </xf>
    <xf numFmtId="0" fontId="0" fillId="0" borderId="43" xfId="0" applyFill="1" applyBorder="1"/>
    <xf numFmtId="2" fontId="0" fillId="0" borderId="29" xfId="0" applyNumberFormat="1" applyFill="1" applyBorder="1"/>
    <xf numFmtId="165" fontId="0" fillId="0" borderId="135" xfId="0" applyNumberFormat="1" applyFill="1" applyBorder="1"/>
    <xf numFmtId="165" fontId="0" fillId="0" borderId="136" xfId="0" applyNumberFormat="1" applyFill="1" applyBorder="1"/>
    <xf numFmtId="165" fontId="0" fillId="0" borderId="137" xfId="0" applyNumberFormat="1" applyFill="1" applyBorder="1"/>
    <xf numFmtId="0" fontId="38" fillId="0" borderId="64" xfId="0" applyFont="1" applyFill="1" applyBorder="1" applyAlignment="1" applyProtection="1">
      <alignment horizontal="center"/>
    </xf>
    <xf numFmtId="1" fontId="38" fillId="0" borderId="62" xfId="0" applyNumberFormat="1" applyFont="1" applyFill="1" applyBorder="1" applyAlignment="1" applyProtection="1">
      <alignment horizontal="center"/>
    </xf>
    <xf numFmtId="1" fontId="38" fillId="0" borderId="87" xfId="0" applyNumberFormat="1" applyFont="1" applyFill="1" applyBorder="1" applyAlignment="1" applyProtection="1">
      <alignment horizontal="center"/>
    </xf>
    <xf numFmtId="1" fontId="38" fillId="0" borderId="63" xfId="0" applyNumberFormat="1" applyFont="1" applyFill="1" applyBorder="1" applyAlignment="1" applyProtection="1">
      <alignment horizontal="center"/>
    </xf>
    <xf numFmtId="164" fontId="38" fillId="0" borderId="79" xfId="0" applyNumberFormat="1" applyFont="1" applyFill="1" applyBorder="1" applyAlignment="1" applyProtection="1">
      <alignment horizontal="center"/>
    </xf>
    <xf numFmtId="0" fontId="38" fillId="0" borderId="65" xfId="0" applyFont="1" applyFill="1" applyBorder="1" applyAlignment="1" applyProtection="1">
      <alignment horizontal="center"/>
    </xf>
    <xf numFmtId="0" fontId="27" fillId="10" borderId="130" xfId="7" applyFont="1"/>
    <xf numFmtId="0" fontId="41" fillId="3" borderId="0" xfId="0" applyFont="1" applyFill="1" applyAlignment="1">
      <alignment vertical="top" wrapText="1"/>
    </xf>
    <xf numFmtId="0" fontId="0" fillId="23" borderId="17" xfId="0" applyNumberFormat="1" applyFill="1" applyBorder="1"/>
    <xf numFmtId="0" fontId="7" fillId="23" borderId="17" xfId="0" applyNumberFormat="1" applyFont="1" applyFill="1" applyBorder="1"/>
    <xf numFmtId="0" fontId="37" fillId="23" borderId="41" xfId="0" applyNumberFormat="1" applyFont="1" applyFill="1" applyBorder="1"/>
    <xf numFmtId="0" fontId="4" fillId="0" borderId="36" xfId="0" applyFont="1" applyFill="1" applyBorder="1" applyAlignment="1">
      <alignment horizontal="right"/>
    </xf>
    <xf numFmtId="0" fontId="4" fillId="0" borderId="38" xfId="0" applyFont="1" applyBorder="1"/>
    <xf numFmtId="0" fontId="38" fillId="0" borderId="0" xfId="0" applyFont="1" applyFill="1" applyBorder="1" applyAlignment="1"/>
    <xf numFmtId="0" fontId="38" fillId="0" borderId="0" xfId="0" applyFont="1" applyAlignment="1"/>
    <xf numFmtId="0" fontId="48" fillId="0" borderId="0" xfId="0" applyFont="1" applyFill="1" applyBorder="1" applyAlignment="1"/>
    <xf numFmtId="165" fontId="38" fillId="0" borderId="0" xfId="0" applyNumberFormat="1" applyFont="1" applyFill="1" applyBorder="1"/>
    <xf numFmtId="164" fontId="38" fillId="0" borderId="0" xfId="0" applyNumberFormat="1" applyFont="1" applyFill="1" applyBorder="1"/>
    <xf numFmtId="0" fontId="50" fillId="0" borderId="0" xfId="0" applyFont="1" applyFill="1" applyBorder="1"/>
    <xf numFmtId="49" fontId="38" fillId="0" borderId="0" xfId="0" applyNumberFormat="1" applyFont="1"/>
    <xf numFmtId="0" fontId="49" fillId="3" borderId="0" xfId="5" applyFont="1" applyFill="1" applyAlignment="1" applyProtection="1">
      <alignment vertical="top"/>
    </xf>
    <xf numFmtId="0" fontId="38" fillId="3" borderId="0" xfId="0" applyFont="1" applyFill="1" applyAlignment="1"/>
    <xf numFmtId="0" fontId="49" fillId="3" borderId="0" xfId="5" applyFont="1" applyFill="1" applyAlignment="1" applyProtection="1">
      <alignment wrapText="1"/>
    </xf>
    <xf numFmtId="0" fontId="41" fillId="3" borderId="0" xfId="11" applyFont="1" applyFill="1" applyAlignment="1">
      <alignment vertical="top"/>
    </xf>
    <xf numFmtId="0" fontId="41" fillId="3" borderId="0" xfId="0" applyFont="1" applyFill="1" applyAlignment="1">
      <alignment vertical="top"/>
    </xf>
    <xf numFmtId="0" fontId="38" fillId="3" borderId="0" xfId="0" applyFont="1" applyFill="1" applyAlignment="1" applyProtection="1">
      <alignment vertical="top"/>
    </xf>
    <xf numFmtId="0" fontId="38" fillId="0" borderId="0" xfId="0" applyFont="1" applyFill="1" applyAlignment="1" applyProtection="1">
      <alignment horizontal="right"/>
    </xf>
    <xf numFmtId="0" fontId="38" fillId="0" borderId="0" xfId="0" applyFont="1" applyFill="1" applyProtection="1">
      <protection hidden="1"/>
    </xf>
    <xf numFmtId="0" fontId="38" fillId="16" borderId="0" xfId="0" applyFont="1" applyFill="1" applyBorder="1"/>
    <xf numFmtId="0" fontId="38" fillId="0" borderId="0" xfId="0" applyFont="1" applyProtection="1">
      <protection hidden="1"/>
    </xf>
    <xf numFmtId="0" fontId="38" fillId="5" borderId="114" xfId="0" applyFont="1" applyFill="1" applyBorder="1" applyProtection="1"/>
    <xf numFmtId="0" fontId="38" fillId="0" borderId="88" xfId="0" applyFont="1" applyBorder="1" applyProtection="1"/>
    <xf numFmtId="0" fontId="45" fillId="0" borderId="81" xfId="0" applyFont="1" applyFill="1" applyBorder="1" applyAlignment="1" applyProtection="1"/>
    <xf numFmtId="0" fontId="45" fillId="0" borderId="83" xfId="0" applyFont="1" applyFill="1" applyBorder="1" applyProtection="1"/>
    <xf numFmtId="0" fontId="38" fillId="0" borderId="94" xfId="0" applyFont="1" applyBorder="1" applyProtection="1"/>
    <xf numFmtId="0" fontId="45" fillId="0" borderId="81" xfId="0" applyFont="1" applyFill="1" applyBorder="1" applyProtection="1"/>
    <xf numFmtId="0" fontId="34" fillId="3" borderId="0" xfId="0" applyFont="1" applyFill="1" applyAlignment="1">
      <alignment vertical="top" wrapText="1"/>
    </xf>
    <xf numFmtId="0" fontId="38" fillId="0" borderId="81" xfId="0" applyFont="1" applyFill="1" applyBorder="1" applyProtection="1"/>
    <xf numFmtId="0" fontId="34" fillId="3" borderId="0" xfId="0" applyFont="1" applyFill="1" applyAlignment="1" applyProtection="1">
      <alignment vertical="top" wrapText="1"/>
    </xf>
    <xf numFmtId="0" fontId="34" fillId="3" borderId="0" xfId="0" applyFont="1" applyFill="1" applyProtection="1"/>
    <xf numFmtId="0" fontId="45" fillId="0" borderId="83" xfId="0" applyFont="1" applyFill="1" applyBorder="1" applyAlignment="1" applyProtection="1"/>
    <xf numFmtId="0" fontId="44" fillId="3" borderId="0" xfId="0" applyFont="1" applyFill="1" applyAlignment="1" applyProtection="1">
      <alignment wrapText="1"/>
    </xf>
    <xf numFmtId="0" fontId="45" fillId="0" borderId="0" xfId="0" applyFont="1" applyFill="1" applyBorder="1" applyProtection="1"/>
    <xf numFmtId="0" fontId="38" fillId="0" borderId="0" xfId="0" applyFont="1" applyFill="1" applyBorder="1" applyProtection="1">
      <protection hidden="1"/>
    </xf>
    <xf numFmtId="0" fontId="38" fillId="0" borderId="90" xfId="0" applyFont="1" applyFill="1" applyBorder="1" applyProtection="1"/>
    <xf numFmtId="0" fontId="45" fillId="0" borderId="88" xfId="0" applyFont="1" applyFill="1" applyBorder="1" applyAlignment="1" applyProtection="1"/>
    <xf numFmtId="0" fontId="45" fillId="0" borderId="116" xfId="0" applyFont="1" applyFill="1" applyBorder="1" applyAlignment="1" applyProtection="1"/>
    <xf numFmtId="0" fontId="51" fillId="0" borderId="87" xfId="0" applyFont="1" applyFill="1" applyBorder="1" applyAlignment="1" applyProtection="1">
      <alignment horizontal="center"/>
      <protection locked="0"/>
    </xf>
    <xf numFmtId="0" fontId="51" fillId="16" borderId="87" xfId="0" applyFont="1" applyFill="1" applyBorder="1" applyAlignment="1" applyProtection="1">
      <alignment horizontal="center"/>
      <protection locked="0"/>
    </xf>
    <xf numFmtId="0" fontId="34" fillId="0" borderId="59" xfId="0" applyFont="1" applyFill="1" applyBorder="1" applyAlignment="1" applyProtection="1"/>
    <xf numFmtId="0" fontId="38" fillId="24" borderId="60" xfId="0" applyFont="1" applyFill="1" applyBorder="1" applyAlignment="1" applyProtection="1">
      <alignment horizontal="center"/>
    </xf>
    <xf numFmtId="0" fontId="38" fillId="24" borderId="98" xfId="0" applyFont="1" applyFill="1" applyBorder="1" applyAlignment="1" applyProtection="1">
      <alignment horizontal="center"/>
    </xf>
    <xf numFmtId="0" fontId="5" fillId="0" borderId="0" xfId="11" applyFill="1" applyBorder="1"/>
    <xf numFmtId="0" fontId="38" fillId="16" borderId="72" xfId="0" applyFont="1" applyFill="1" applyBorder="1" applyProtection="1"/>
    <xf numFmtId="1" fontId="0" fillId="15" borderId="29" xfId="0" applyNumberFormat="1" applyFill="1" applyBorder="1"/>
    <xf numFmtId="0" fontId="53" fillId="0" borderId="0" xfId="0" applyFont="1" applyProtection="1"/>
    <xf numFmtId="0" fontId="53" fillId="0" borderId="0" xfId="0" applyFont="1" applyFill="1" applyProtection="1"/>
    <xf numFmtId="0" fontId="0" fillId="0" borderId="58" xfId="0" applyFill="1" applyBorder="1"/>
    <xf numFmtId="0" fontId="0" fillId="0" borderId="57" xfId="0" applyFill="1" applyBorder="1"/>
    <xf numFmtId="0" fontId="28" fillId="10" borderId="130" xfId="7" applyFont="1"/>
    <xf numFmtId="0" fontId="5" fillId="0" borderId="0" xfId="0" applyFont="1" applyBorder="1"/>
    <xf numFmtId="0" fontId="28" fillId="10" borderId="138" xfId="7" applyFont="1" applyBorder="1"/>
    <xf numFmtId="0" fontId="0" fillId="2" borderId="117" xfId="0" applyFill="1" applyBorder="1"/>
    <xf numFmtId="0" fontId="0" fillId="2" borderId="5" xfId="0" applyFill="1" applyBorder="1"/>
    <xf numFmtId="0" fontId="5" fillId="10" borderId="138" xfId="7" applyFont="1" applyBorder="1"/>
    <xf numFmtId="0" fontId="0" fillId="2" borderId="18" xfId="0" applyFill="1" applyBorder="1"/>
    <xf numFmtId="0" fontId="5" fillId="2" borderId="18" xfId="0" applyFont="1" applyFill="1" applyBorder="1"/>
    <xf numFmtId="0" fontId="5" fillId="2" borderId="118" xfId="0" applyFont="1" applyFill="1" applyBorder="1"/>
    <xf numFmtId="0" fontId="0" fillId="2" borderId="20" xfId="0" applyFill="1" applyBorder="1"/>
    <xf numFmtId="0" fontId="0" fillId="2" borderId="119" xfId="0" applyFill="1" applyBorder="1"/>
    <xf numFmtId="0" fontId="4" fillId="0" borderId="120" xfId="0" applyFont="1" applyFill="1" applyBorder="1"/>
    <xf numFmtId="0" fontId="7" fillId="0" borderId="121" xfId="0" applyFont="1" applyFill="1" applyBorder="1"/>
    <xf numFmtId="0" fontId="0" fillId="0" borderId="121" xfId="0" applyFill="1" applyBorder="1"/>
    <xf numFmtId="0" fontId="0" fillId="0" borderId="121" xfId="0" applyBorder="1"/>
    <xf numFmtId="0" fontId="0" fillId="0" borderId="122" xfId="0" applyBorder="1"/>
    <xf numFmtId="0" fontId="0" fillId="0" borderId="121" xfId="0" applyFill="1" applyBorder="1" applyAlignment="1">
      <alignment wrapText="1"/>
    </xf>
    <xf numFmtId="0" fontId="0" fillId="0" borderId="123" xfId="0" applyBorder="1" applyAlignment="1">
      <alignment wrapText="1"/>
    </xf>
    <xf numFmtId="0" fontId="0" fillId="0" borderId="124" xfId="0" applyFill="1" applyBorder="1"/>
    <xf numFmtId="0" fontId="0" fillId="0" borderId="78" xfId="0" applyFill="1" applyBorder="1"/>
    <xf numFmtId="0" fontId="0" fillId="0" borderId="78" xfId="0" applyNumberFormat="1" applyFill="1" applyBorder="1"/>
    <xf numFmtId="0" fontId="0" fillId="23" borderId="78" xfId="0" applyNumberFormat="1" applyFill="1" applyBorder="1"/>
    <xf numFmtId="0" fontId="0" fillId="23" borderId="125" xfId="0" applyNumberFormat="1" applyFill="1" applyBorder="1"/>
    <xf numFmtId="0" fontId="0" fillId="23" borderId="81" xfId="0" applyNumberFormat="1" applyFill="1" applyBorder="1"/>
    <xf numFmtId="0" fontId="37" fillId="0" borderId="81" xfId="0" applyNumberFormat="1" applyFont="1" applyFill="1" applyBorder="1"/>
    <xf numFmtId="0" fontId="7" fillId="23" borderId="81" xfId="0" applyNumberFormat="1" applyFont="1" applyFill="1" applyBorder="1"/>
    <xf numFmtId="0" fontId="37" fillId="23" borderId="126" xfId="0" applyNumberFormat="1" applyFont="1" applyFill="1" applyBorder="1"/>
    <xf numFmtId="0" fontId="0" fillId="0" borderId="98" xfId="0" applyBorder="1"/>
    <xf numFmtId="0" fontId="5" fillId="0" borderId="58" xfId="0" applyFont="1" applyBorder="1"/>
    <xf numFmtId="166" fontId="37" fillId="0" borderId="41" xfId="0" applyNumberFormat="1" applyFont="1" applyFill="1" applyBorder="1"/>
    <xf numFmtId="0" fontId="5" fillId="0" borderId="2" xfId="0" applyFont="1" applyFill="1" applyBorder="1" applyAlignment="1">
      <alignment wrapText="1"/>
    </xf>
    <xf numFmtId="0" fontId="5" fillId="2" borderId="12" xfId="0" applyFont="1" applyFill="1" applyBorder="1"/>
    <xf numFmtId="165" fontId="0" fillId="0" borderId="44" xfId="0" applyNumberFormat="1" applyFill="1" applyBorder="1" applyAlignment="1">
      <alignment horizontal="right"/>
    </xf>
    <xf numFmtId="0" fontId="33" fillId="9" borderId="1" xfId="6" applyBorder="1"/>
    <xf numFmtId="0" fontId="33" fillId="9" borderId="2" xfId="6" applyBorder="1"/>
    <xf numFmtId="0" fontId="33" fillId="9" borderId="7" xfId="6" applyBorder="1"/>
    <xf numFmtId="0" fontId="33" fillId="9" borderId="26" xfId="6" applyBorder="1"/>
    <xf numFmtId="0" fontId="33" fillId="9" borderId="117" xfId="6" applyBorder="1"/>
    <xf numFmtId="0" fontId="33" fillId="9" borderId="5" xfId="6" applyBorder="1"/>
    <xf numFmtId="0" fontId="33" fillId="9" borderId="138" xfId="6" applyBorder="1"/>
    <xf numFmtId="0" fontId="33" fillId="9" borderId="130" xfId="6" applyBorder="1"/>
    <xf numFmtId="0" fontId="33" fillId="9" borderId="0" xfId="6"/>
    <xf numFmtId="0" fontId="29" fillId="10" borderId="130" xfId="7" applyFont="1"/>
    <xf numFmtId="2" fontId="38" fillId="19" borderId="43" xfId="0" applyNumberFormat="1" applyFont="1" applyFill="1" applyBorder="1" applyAlignment="1" applyProtection="1">
      <alignment horizontal="center"/>
      <protection locked="0"/>
    </xf>
    <xf numFmtId="2" fontId="38" fillId="19" borderId="17" xfId="0" applyNumberFormat="1" applyFont="1" applyFill="1" applyBorder="1" applyAlignment="1" applyProtection="1">
      <alignment horizontal="center"/>
    </xf>
    <xf numFmtId="0" fontId="38" fillId="0" borderId="0" xfId="0" applyFont="1" applyAlignment="1" applyProtection="1">
      <alignment vertical="top" wrapText="1"/>
    </xf>
    <xf numFmtId="0" fontId="47" fillId="3" borderId="0" xfId="0" applyFont="1" applyFill="1" applyProtection="1"/>
    <xf numFmtId="0" fontId="40" fillId="3" borderId="0" xfId="0" applyFont="1" applyFill="1" applyAlignment="1" applyProtection="1">
      <alignment wrapText="1"/>
    </xf>
    <xf numFmtId="0" fontId="34" fillId="0" borderId="0" xfId="0" applyFont="1" applyAlignment="1" applyProtection="1"/>
    <xf numFmtId="0" fontId="34" fillId="0" borderId="0" xfId="0" applyFont="1" applyProtection="1"/>
    <xf numFmtId="0" fontId="34" fillId="0" borderId="0" xfId="0" applyFont="1" applyAlignment="1" applyProtection="1">
      <alignment horizontal="right"/>
    </xf>
    <xf numFmtId="0" fontId="34" fillId="0" borderId="0" xfId="0" applyFont="1" applyAlignment="1" applyProtection="1">
      <alignment horizontal="right" wrapText="1"/>
    </xf>
    <xf numFmtId="0" fontId="38" fillId="0" borderId="0" xfId="0" applyFont="1" applyAlignment="1" applyProtection="1">
      <alignment vertical="top"/>
    </xf>
    <xf numFmtId="0" fontId="32" fillId="16" borderId="0" xfId="3" applyFill="1" applyBorder="1" applyAlignment="1" applyProtection="1">
      <alignment horizontal="right"/>
      <protection locked="0"/>
    </xf>
    <xf numFmtId="0" fontId="19" fillId="10" borderId="130" xfId="7" applyFont="1" applyProtection="1">
      <protection locked="0"/>
    </xf>
    <xf numFmtId="0" fontId="38" fillId="3" borderId="0" xfId="0" applyFont="1" applyFill="1" applyAlignment="1">
      <alignment horizontal="right"/>
    </xf>
    <xf numFmtId="0" fontId="35" fillId="18" borderId="60" xfId="0" applyFont="1" applyFill="1" applyBorder="1" applyAlignment="1" applyProtection="1">
      <alignment horizontal="center" wrapText="1"/>
    </xf>
    <xf numFmtId="170" fontId="38" fillId="0" borderId="87" xfId="0" applyNumberFormat="1" applyFont="1" applyBorder="1" applyAlignment="1" applyProtection="1">
      <alignment horizontal="center"/>
    </xf>
    <xf numFmtId="4" fontId="38" fillId="0" borderId="63" xfId="0" applyNumberFormat="1" applyFont="1" applyBorder="1" applyAlignment="1" applyProtection="1">
      <alignment horizontal="center"/>
    </xf>
    <xf numFmtId="167" fontId="38" fillId="0" borderId="63" xfId="0" applyNumberFormat="1" applyFont="1" applyBorder="1" applyAlignment="1" applyProtection="1">
      <alignment horizontal="center"/>
    </xf>
    <xf numFmtId="169" fontId="38" fillId="0" borderId="92" xfId="0" applyNumberFormat="1" applyFont="1" applyBorder="1" applyAlignment="1" applyProtection="1">
      <alignment horizontal="center"/>
    </xf>
    <xf numFmtId="2" fontId="38" fillId="16" borderId="63" xfId="0" applyNumberFormat="1" applyFont="1" applyFill="1" applyBorder="1" applyAlignment="1" applyProtection="1">
      <alignment horizontal="center"/>
      <protection locked="0"/>
    </xf>
    <xf numFmtId="0" fontId="1" fillId="15" borderId="10" xfId="0" applyFont="1" applyFill="1" applyBorder="1" applyAlignment="1">
      <alignment horizontal="left"/>
    </xf>
    <xf numFmtId="164" fontId="0" fillId="15" borderId="14" xfId="0" applyNumberFormat="1" applyFill="1" applyBorder="1"/>
    <xf numFmtId="164" fontId="0" fillId="15" borderId="15" xfId="0" applyNumberFormat="1" applyFill="1" applyBorder="1"/>
    <xf numFmtId="0" fontId="38" fillId="18" borderId="62" xfId="0" applyFont="1" applyFill="1" applyBorder="1" applyAlignment="1" applyProtection="1">
      <alignment horizontal="center"/>
      <protection locked="0"/>
    </xf>
    <xf numFmtId="49" fontId="38" fillId="4" borderId="0" xfId="0" applyNumberFormat="1" applyFont="1" applyFill="1" applyAlignment="1" applyProtection="1">
      <alignment horizontal="left"/>
      <protection locked="0"/>
    </xf>
    <xf numFmtId="49" fontId="52" fillId="4" borderId="0" xfId="5" applyNumberFormat="1" applyFont="1" applyFill="1" applyAlignment="1" applyProtection="1">
      <alignment horizontal="left"/>
      <protection locked="0"/>
    </xf>
    <xf numFmtId="166" fontId="0" fillId="14" borderId="17" xfId="0" applyNumberFormat="1" applyFill="1" applyBorder="1"/>
    <xf numFmtId="166" fontId="0" fillId="0" borderId="17" xfId="0" applyNumberFormat="1" applyFill="1" applyBorder="1"/>
    <xf numFmtId="166" fontId="7" fillId="0" borderId="17" xfId="0" applyNumberFormat="1" applyFont="1" applyFill="1" applyBorder="1"/>
    <xf numFmtId="166" fontId="0" fillId="14" borderId="41" xfId="0" applyNumberFormat="1" applyFill="1" applyBorder="1"/>
    <xf numFmtId="166" fontId="37" fillId="0" borderId="17" xfId="0" applyNumberFormat="1" applyFont="1" applyFill="1" applyBorder="1"/>
    <xf numFmtId="0" fontId="1" fillId="2" borderId="18" xfId="0" applyFont="1" applyFill="1" applyBorder="1"/>
    <xf numFmtId="0" fontId="1" fillId="2" borderId="12" xfId="0" applyFont="1" applyFill="1" applyBorder="1"/>
    <xf numFmtId="0" fontId="1" fillId="2" borderId="9" xfId="0" applyFont="1" applyFill="1" applyBorder="1"/>
    <xf numFmtId="0" fontId="1" fillId="2" borderId="11" xfId="0" applyFont="1" applyFill="1" applyBorder="1"/>
    <xf numFmtId="0" fontId="1" fillId="2" borderId="11" xfId="0" applyFont="1" applyFill="1" applyBorder="1" applyAlignment="1">
      <alignment horizontal="right"/>
    </xf>
    <xf numFmtId="0" fontId="1" fillId="2" borderId="26" xfId="0" applyFont="1" applyFill="1" applyBorder="1"/>
    <xf numFmtId="2" fontId="1" fillId="2" borderId="5" xfId="0" applyNumberFormat="1" applyFont="1" applyFill="1" applyBorder="1"/>
    <xf numFmtId="0" fontId="1" fillId="0" borderId="0" xfId="0" applyFont="1"/>
    <xf numFmtId="0" fontId="4" fillId="0" borderId="139" xfId="0" applyFont="1" applyBorder="1"/>
    <xf numFmtId="0" fontId="6" fillId="0" borderId="140" xfId="0" applyFont="1" applyBorder="1"/>
    <xf numFmtId="0" fontId="1" fillId="2" borderId="141" xfId="0" applyFont="1" applyFill="1" applyBorder="1"/>
    <xf numFmtId="0" fontId="1" fillId="2" borderId="142" xfId="0" applyFont="1" applyFill="1" applyBorder="1"/>
    <xf numFmtId="0" fontId="13" fillId="0" borderId="81" xfId="0" applyFont="1" applyBorder="1" applyProtection="1"/>
    <xf numFmtId="0" fontId="13" fillId="0" borderId="81" xfId="0" applyFont="1" applyFill="1" applyBorder="1" applyAlignment="1" applyProtection="1"/>
    <xf numFmtId="0" fontId="13" fillId="0" borderId="81" xfId="0" applyFont="1" applyFill="1" applyBorder="1" applyProtection="1"/>
    <xf numFmtId="0" fontId="11" fillId="0" borderId="81" xfId="0" applyFont="1" applyFill="1" applyBorder="1" applyProtection="1"/>
    <xf numFmtId="0" fontId="1" fillId="0" borderId="123" xfId="0" applyFont="1" applyBorder="1" applyAlignment="1">
      <alignment wrapText="1"/>
    </xf>
    <xf numFmtId="0" fontId="49" fillId="0" borderId="0" xfId="5" applyFont="1" applyFill="1" applyBorder="1" applyAlignment="1" applyProtection="1">
      <protection locked="0"/>
    </xf>
    <xf numFmtId="0" fontId="38" fillId="0" borderId="143" xfId="0" applyFont="1" applyBorder="1" applyProtection="1"/>
    <xf numFmtId="1" fontId="38" fillId="19" borderId="145" xfId="0" applyNumberFormat="1" applyFont="1" applyFill="1" applyBorder="1" applyAlignment="1" applyProtection="1">
      <alignment horizontal="center"/>
      <protection locked="0"/>
    </xf>
    <xf numFmtId="0" fontId="38" fillId="0" borderId="61" xfId="0" applyFont="1" applyFill="1" applyBorder="1" applyAlignment="1" applyProtection="1">
      <alignment horizontal="center"/>
    </xf>
    <xf numFmtId="0" fontId="38" fillId="0" borderId="146" xfId="0" applyFont="1" applyBorder="1" applyProtection="1"/>
    <xf numFmtId="0" fontId="38" fillId="0" borderId="65" xfId="0" applyFont="1" applyBorder="1" applyAlignment="1" applyProtection="1">
      <alignment horizontal="center"/>
    </xf>
    <xf numFmtId="0" fontId="38" fillId="0" borderId="61" xfId="0" applyFont="1" applyFill="1" applyBorder="1" applyAlignment="1" applyProtection="1">
      <alignment horizontal="center"/>
      <protection locked="0"/>
    </xf>
    <xf numFmtId="0" fontId="38" fillId="0" borderId="61" xfId="0" applyFont="1" applyBorder="1" applyAlignment="1" applyProtection="1">
      <alignment horizontal="center"/>
      <protection locked="0"/>
    </xf>
    <xf numFmtId="0" fontId="38" fillId="17" borderId="62" xfId="0" applyFont="1" applyFill="1" applyBorder="1" applyAlignment="1" applyProtection="1">
      <alignment horizontal="center"/>
      <protection locked="0"/>
    </xf>
    <xf numFmtId="0" fontId="34" fillId="16" borderId="148" xfId="0" applyFont="1" applyFill="1" applyBorder="1" applyAlignment="1" applyProtection="1"/>
    <xf numFmtId="0" fontId="51" fillId="16" borderId="63" xfId="0" applyFont="1" applyFill="1" applyBorder="1" applyAlignment="1" applyProtection="1">
      <alignment horizontal="center"/>
      <protection locked="0"/>
    </xf>
    <xf numFmtId="0" fontId="34" fillId="16" borderId="149" xfId="0" applyFont="1" applyFill="1" applyBorder="1" applyAlignment="1" applyProtection="1"/>
    <xf numFmtId="0" fontId="38" fillId="16" borderId="63" xfId="0" applyFont="1" applyFill="1" applyBorder="1" applyAlignment="1" applyProtection="1">
      <alignment horizontal="center"/>
      <protection locked="0"/>
    </xf>
    <xf numFmtId="0" fontId="38" fillId="0" borderId="149" xfId="0" applyFont="1" applyBorder="1" applyProtection="1"/>
    <xf numFmtId="0" fontId="38" fillId="0" borderId="147" xfId="0" applyFont="1" applyBorder="1" applyProtection="1"/>
    <xf numFmtId="0" fontId="38" fillId="0" borderId="150" xfId="0" applyFont="1" applyBorder="1" applyProtection="1"/>
    <xf numFmtId="0" fontId="45" fillId="0" borderId="150" xfId="0" applyFont="1" applyFill="1" applyBorder="1" applyProtection="1"/>
    <xf numFmtId="0" fontId="45" fillId="0" borderId="151" xfId="0" applyFont="1" applyFill="1" applyBorder="1" applyProtection="1"/>
    <xf numFmtId="0" fontId="38" fillId="0" borderId="152" xfId="0" applyFont="1" applyBorder="1" applyProtection="1"/>
    <xf numFmtId="0" fontId="38" fillId="0" borderId="77" xfId="0" applyFont="1" applyBorder="1" applyProtection="1"/>
    <xf numFmtId="0" fontId="38" fillId="0" borderId="153" xfId="0" applyFont="1" applyBorder="1" applyProtection="1"/>
    <xf numFmtId="0" fontId="38" fillId="3" borderId="0" xfId="0" applyFont="1" applyFill="1" applyBorder="1" applyProtection="1"/>
    <xf numFmtId="0" fontId="35" fillId="0" borderId="0" xfId="0" applyFont="1" applyBorder="1" applyProtection="1"/>
    <xf numFmtId="0" fontId="46" fillId="0" borderId="0" xfId="0" applyFont="1" applyBorder="1" applyProtection="1"/>
    <xf numFmtId="0" fontId="41" fillId="3" borderId="0" xfId="0" applyFont="1" applyFill="1" applyBorder="1" applyProtection="1"/>
    <xf numFmtId="0" fontId="0" fillId="15" borderId="10" xfId="0" applyFill="1" applyBorder="1"/>
    <xf numFmtId="0" fontId="5" fillId="15" borderId="17" xfId="0" applyFont="1" applyFill="1" applyBorder="1"/>
    <xf numFmtId="0" fontId="0" fillId="15" borderId="19" xfId="0" applyFill="1" applyBorder="1"/>
    <xf numFmtId="0" fontId="0" fillId="15" borderId="18" xfId="0" applyFill="1" applyBorder="1"/>
    <xf numFmtId="0" fontId="5" fillId="0" borderId="38" xfId="0" applyFont="1" applyFill="1" applyBorder="1" applyAlignment="1">
      <alignment horizontal="center" vertical="center"/>
    </xf>
    <xf numFmtId="0" fontId="0" fillId="15" borderId="56" xfId="0" applyFill="1" applyBorder="1" applyAlignment="1">
      <alignment horizontal="center" vertical="center"/>
    </xf>
    <xf numFmtId="0" fontId="0" fillId="15" borderId="44" xfId="0" applyFill="1" applyBorder="1" applyAlignment="1">
      <alignment horizontal="center" vertical="center"/>
    </xf>
    <xf numFmtId="0" fontId="0" fillId="15" borderId="57" xfId="0" applyFill="1" applyBorder="1" applyAlignment="1">
      <alignment horizontal="center" vertical="center"/>
    </xf>
    <xf numFmtId="0" fontId="38" fillId="0" borderId="0" xfId="0" applyFont="1" applyFill="1" applyBorder="1" applyAlignment="1">
      <alignment vertical="top" wrapText="1"/>
    </xf>
    <xf numFmtId="0" fontId="38" fillId="0" borderId="63" xfId="0" applyNumberFormat="1" applyFont="1" applyFill="1" applyBorder="1" applyAlignment="1" applyProtection="1">
      <alignment horizontal="center"/>
    </xf>
    <xf numFmtId="0" fontId="38" fillId="0" borderId="0" xfId="0" applyFont="1" applyAlignment="1" applyProtection="1">
      <alignment horizontal="left"/>
    </xf>
    <xf numFmtId="0" fontId="0" fillId="0" borderId="0" xfId="0" applyAlignment="1"/>
    <xf numFmtId="2" fontId="38" fillId="0" borderId="17" xfId="0" applyNumberFormat="1" applyFont="1" applyFill="1" applyBorder="1" applyAlignment="1" applyProtection="1">
      <alignment horizontal="center"/>
    </xf>
    <xf numFmtId="0" fontId="43" fillId="17" borderId="17" xfId="12" quotePrefix="1" applyFont="1" applyFill="1" applyBorder="1" applyAlignment="1">
      <alignment wrapText="1"/>
    </xf>
    <xf numFmtId="0" fontId="0" fillId="0" borderId="0" xfId="0" applyAlignment="1"/>
    <xf numFmtId="0" fontId="38" fillId="0" borderId="0" xfId="0" applyFont="1" applyFill="1" applyBorder="1" applyAlignment="1">
      <alignment vertical="top"/>
    </xf>
    <xf numFmtId="0" fontId="41" fillId="3" borderId="0" xfId="0" applyFont="1" applyFill="1" applyAlignment="1" applyProtection="1">
      <alignment vertical="top" wrapText="1"/>
    </xf>
    <xf numFmtId="0" fontId="38" fillId="3" borderId="0" xfId="0" applyFont="1" applyFill="1" applyAlignment="1" applyProtection="1">
      <alignment wrapText="1"/>
    </xf>
    <xf numFmtId="0" fontId="38" fillId="0" borderId="0" xfId="0" applyFont="1" applyAlignment="1" applyProtection="1">
      <alignment wrapText="1"/>
    </xf>
    <xf numFmtId="0" fontId="38" fillId="16" borderId="0" xfId="0" applyFont="1" applyFill="1" applyBorder="1" applyAlignment="1" applyProtection="1">
      <alignment wrapText="1"/>
    </xf>
    <xf numFmtId="0" fontId="38" fillId="0" borderId="82" xfId="0" applyFont="1" applyBorder="1" applyAlignment="1" applyProtection="1">
      <alignment vertical="center"/>
    </xf>
    <xf numFmtId="0" fontId="38" fillId="0" borderId="86" xfId="0" applyFont="1" applyBorder="1" applyAlignment="1" applyProtection="1">
      <alignment vertical="top"/>
    </xf>
    <xf numFmtId="0" fontId="38" fillId="0" borderId="86" xfId="0" applyFont="1" applyBorder="1" applyAlignment="1" applyProtection="1">
      <alignment vertical="center"/>
    </xf>
    <xf numFmtId="0" fontId="43" fillId="21" borderId="17" xfId="0" applyFont="1" applyFill="1" applyBorder="1" applyAlignment="1" applyProtection="1">
      <alignment vertical="top" wrapText="1"/>
    </xf>
    <xf numFmtId="165" fontId="0" fillId="0" borderId="0" xfId="0" applyNumberFormat="1"/>
    <xf numFmtId="0" fontId="13" fillId="0" borderId="115" xfId="0" applyFont="1" applyBorder="1" applyProtection="1"/>
    <xf numFmtId="0" fontId="15" fillId="0" borderId="88" xfId="0" applyFont="1" applyFill="1" applyBorder="1" applyProtection="1"/>
    <xf numFmtId="0" fontId="13" fillId="0" borderId="144" xfId="0" applyFont="1" applyBorder="1" applyProtection="1"/>
    <xf numFmtId="0" fontId="13" fillId="0" borderId="150" xfId="0" applyFont="1" applyFill="1" applyBorder="1" applyProtection="1"/>
    <xf numFmtId="164" fontId="13" fillId="0" borderId="83" xfId="0" applyNumberFormat="1" applyFont="1" applyBorder="1" applyProtection="1"/>
    <xf numFmtId="164" fontId="13" fillId="0" borderId="48" xfId="0" applyNumberFormat="1" applyFont="1" applyBorder="1" applyProtection="1"/>
    <xf numFmtId="164" fontId="13" fillId="0" borderId="47" xfId="0" applyNumberFormat="1" applyFont="1" applyBorder="1" applyProtection="1"/>
    <xf numFmtId="164" fontId="13" fillId="0" borderId="46" xfId="0" applyNumberFormat="1" applyFont="1" applyBorder="1" applyProtection="1"/>
    <xf numFmtId="0" fontId="38" fillId="5" borderId="1" xfId="0" applyFont="1" applyFill="1" applyBorder="1" applyProtection="1"/>
    <xf numFmtId="0" fontId="0" fillId="0" borderId="0" xfId="0" applyAlignment="1"/>
    <xf numFmtId="0" fontId="38" fillId="0" borderId="0" xfId="0" applyFont="1" applyFill="1" applyBorder="1" applyAlignment="1">
      <alignment horizontal="left" vertical="top"/>
    </xf>
    <xf numFmtId="0" fontId="38" fillId="5" borderId="51" xfId="0" applyFont="1" applyFill="1" applyBorder="1" applyAlignment="1" applyProtection="1">
      <alignment wrapText="1"/>
    </xf>
    <xf numFmtId="0" fontId="38" fillId="5" borderId="72" xfId="0" applyFont="1" applyFill="1" applyBorder="1" applyAlignment="1" applyProtection="1">
      <alignment wrapText="1"/>
    </xf>
    <xf numFmtId="0" fontId="38" fillId="5" borderId="97" xfId="0" applyFont="1" applyFill="1" applyBorder="1" applyAlignment="1" applyProtection="1">
      <alignment wrapText="1"/>
    </xf>
    <xf numFmtId="0" fontId="38" fillId="5" borderId="59" xfId="0" applyFont="1" applyFill="1" applyBorder="1" applyAlignment="1" applyProtection="1">
      <alignment wrapText="1"/>
    </xf>
    <xf numFmtId="0" fontId="38" fillId="5" borderId="95" xfId="0" applyFont="1" applyFill="1" applyBorder="1" applyAlignment="1" applyProtection="1">
      <alignment wrapText="1"/>
    </xf>
    <xf numFmtId="164" fontId="45" fillId="0" borderId="116" xfId="0" applyNumberFormat="1" applyFont="1" applyBorder="1" applyProtection="1"/>
    <xf numFmtId="164" fontId="38" fillId="0" borderId="87" xfId="0" applyNumberFormat="1" applyFont="1" applyBorder="1" applyAlignment="1" applyProtection="1">
      <alignment horizontal="center"/>
    </xf>
    <xf numFmtId="0" fontId="43" fillId="0" borderId="86" xfId="0" applyFont="1" applyBorder="1" applyAlignment="1" applyProtection="1">
      <alignment vertical="center"/>
    </xf>
    <xf numFmtId="165" fontId="13" fillId="0" borderId="115" xfId="0" applyNumberFormat="1" applyFont="1" applyBorder="1" applyProtection="1"/>
    <xf numFmtId="165" fontId="38" fillId="0" borderId="65" xfId="0" applyNumberFormat="1" applyFont="1" applyBorder="1" applyAlignment="1" applyProtection="1">
      <alignment horizontal="center"/>
    </xf>
    <xf numFmtId="0" fontId="38" fillId="16" borderId="68" xfId="0" applyFont="1" applyFill="1" applyBorder="1" applyProtection="1"/>
    <xf numFmtId="0" fontId="38" fillId="0" borderId="85" xfId="0" applyFont="1" applyBorder="1" applyProtection="1"/>
    <xf numFmtId="0" fontId="44" fillId="3" borderId="0" xfId="0" applyFont="1" applyFill="1" applyAlignment="1">
      <alignment vertical="top" wrapText="1"/>
    </xf>
    <xf numFmtId="0" fontId="8" fillId="3" borderId="0" xfId="5" applyFill="1" applyAlignment="1" applyProtection="1"/>
    <xf numFmtId="0" fontId="41" fillId="3" borderId="0" xfId="0" applyFont="1" applyFill="1" applyAlignment="1" applyProtection="1">
      <alignment vertical="top" wrapText="1"/>
    </xf>
    <xf numFmtId="0" fontId="41" fillId="3" borderId="0" xfId="0" applyFont="1" applyFill="1" applyAlignment="1" applyProtection="1">
      <alignment vertical="top" wrapText="1"/>
    </xf>
    <xf numFmtId="0" fontId="0" fillId="0" borderId="0" xfId="0" applyAlignment="1">
      <alignment wrapText="1"/>
    </xf>
    <xf numFmtId="0" fontId="40" fillId="0" borderId="0" xfId="0" applyFont="1" applyFill="1" applyAlignment="1">
      <alignment vertical="top"/>
    </xf>
    <xf numFmtId="0" fontId="41" fillId="0" borderId="0" xfId="0" applyFont="1" applyFill="1" applyAlignment="1" applyProtection="1">
      <alignment vertical="top" wrapText="1"/>
    </xf>
    <xf numFmtId="0" fontId="40" fillId="16" borderId="0" xfId="0" applyFont="1" applyFill="1" applyAlignment="1">
      <alignment vertical="top"/>
    </xf>
    <xf numFmtId="0" fontId="40" fillId="16" borderId="0" xfId="0" applyFont="1" applyFill="1" applyAlignment="1">
      <alignment vertical="top" wrapText="1"/>
    </xf>
    <xf numFmtId="0" fontId="44" fillId="16" borderId="0" xfId="0" applyFont="1" applyFill="1" applyAlignment="1">
      <alignment vertical="top" wrapText="1"/>
    </xf>
    <xf numFmtId="0" fontId="41" fillId="16" borderId="0" xfId="0" applyFont="1" applyFill="1" applyAlignment="1" applyProtection="1">
      <alignment vertical="top"/>
    </xf>
    <xf numFmtId="0" fontId="8" fillId="16" borderId="0" xfId="5" applyFill="1" applyAlignment="1" applyProtection="1"/>
    <xf numFmtId="0" fontId="41" fillId="16" borderId="0" xfId="0" applyFont="1" applyFill="1" applyAlignment="1" applyProtection="1">
      <alignment vertical="top" wrapText="1"/>
    </xf>
    <xf numFmtId="0" fontId="41" fillId="16" borderId="0" xfId="0" applyFont="1" applyFill="1" applyAlignment="1">
      <alignment vertical="top" wrapText="1"/>
    </xf>
    <xf numFmtId="0" fontId="4" fillId="16" borderId="0" xfId="0" applyFont="1" applyFill="1"/>
    <xf numFmtId="0" fontId="57" fillId="3" borderId="0" xfId="0" applyFont="1" applyFill="1" applyAlignment="1" applyProtection="1">
      <alignment horizontal="left"/>
      <protection locked="0"/>
    </xf>
    <xf numFmtId="0" fontId="20" fillId="0" borderId="0" xfId="0" applyFont="1" applyAlignment="1">
      <alignment vertical="center" wrapText="1"/>
    </xf>
    <xf numFmtId="0" fontId="20" fillId="0" borderId="2" xfId="0" applyFont="1" applyBorder="1" applyAlignment="1">
      <alignment vertical="center" wrapText="1"/>
    </xf>
    <xf numFmtId="14" fontId="20" fillId="0" borderId="2" xfId="0" applyNumberFormat="1" applyFont="1" applyBorder="1" applyAlignment="1">
      <alignment vertical="center" wrapText="1"/>
    </xf>
    <xf numFmtId="0" fontId="20" fillId="0" borderId="0" xfId="0" applyFont="1" applyAlignment="1">
      <alignment wrapText="1"/>
    </xf>
    <xf numFmtId="0" fontId="34" fillId="0" borderId="0" xfId="0" applyFont="1" applyBorder="1" applyAlignment="1" applyProtection="1">
      <alignment vertical="top"/>
    </xf>
    <xf numFmtId="0" fontId="34" fillId="0" borderId="0" xfId="0" applyFont="1" applyBorder="1" applyProtection="1"/>
    <xf numFmtId="0" fontId="34" fillId="0" borderId="0" xfId="0" applyFont="1" applyAlignment="1" applyProtection="1">
      <alignment horizontal="left" vertical="top" wrapText="1"/>
    </xf>
    <xf numFmtId="49" fontId="38" fillId="4" borderId="0" xfId="0" applyNumberFormat="1" applyFont="1" applyFill="1" applyAlignment="1" applyProtection="1">
      <alignment horizontal="left" vertical="top" wrapText="1"/>
      <protection locked="0"/>
    </xf>
    <xf numFmtId="0" fontId="34" fillId="0" borderId="0" xfId="0" applyFont="1" applyFill="1" applyAlignment="1" applyProtection="1">
      <alignment horizontal="left" vertical="top" wrapText="1"/>
    </xf>
    <xf numFmtId="0" fontId="38" fillId="0" borderId="0" xfId="0" applyFont="1" applyAlignment="1" applyProtection="1">
      <alignment vertical="top" wrapText="1"/>
    </xf>
    <xf numFmtId="0" fontId="46" fillId="16" borderId="71" xfId="0" applyFont="1" applyFill="1" applyBorder="1" applyAlignment="1" applyProtection="1">
      <alignment horizontal="left" wrapText="1"/>
    </xf>
    <xf numFmtId="0" fontId="46" fillId="16" borderId="0" xfId="0" applyFont="1" applyFill="1" applyAlignment="1" applyProtection="1">
      <alignment horizontal="left" wrapText="1"/>
    </xf>
    <xf numFmtId="0" fontId="38" fillId="0" borderId="22" xfId="0" applyFont="1" applyFill="1" applyBorder="1" applyAlignment="1" applyProtection="1">
      <alignment horizontal="center"/>
    </xf>
    <xf numFmtId="0" fontId="0" fillId="0" borderId="77" xfId="0" applyFill="1" applyBorder="1" applyAlignment="1">
      <alignment horizontal="center"/>
    </xf>
    <xf numFmtId="0" fontId="51" fillId="0" borderId="22" xfId="0" applyFont="1" applyFill="1" applyBorder="1" applyAlignment="1" applyProtection="1">
      <alignment horizontal="center"/>
    </xf>
    <xf numFmtId="0" fontId="37" fillId="0" borderId="77" xfId="0" applyFont="1" applyFill="1" applyBorder="1" applyAlignment="1">
      <alignment horizontal="center"/>
    </xf>
    <xf numFmtId="0" fontId="38" fillId="17" borderId="22" xfId="0" applyFont="1" applyFill="1" applyBorder="1" applyAlignment="1" applyProtection="1">
      <alignment horizontal="center"/>
    </xf>
    <xf numFmtId="0" fontId="0" fillId="0" borderId="77" xfId="0" applyBorder="1" applyAlignment="1">
      <alignment horizontal="center"/>
    </xf>
    <xf numFmtId="0" fontId="38" fillId="18" borderId="22" xfId="0" applyFont="1" applyFill="1" applyBorder="1" applyAlignment="1" applyProtection="1">
      <alignment horizontal="center"/>
    </xf>
    <xf numFmtId="0" fontId="38" fillId="0" borderId="0" xfId="0" applyFont="1" applyAlignment="1" applyProtection="1">
      <alignment horizontal="left" vertical="top" wrapText="1"/>
    </xf>
    <xf numFmtId="0" fontId="0" fillId="0" borderId="0" xfId="0" applyAlignment="1"/>
    <xf numFmtId="3" fontId="38" fillId="15" borderId="127" xfId="0" applyNumberFormat="1" applyFont="1" applyFill="1" applyBorder="1" applyAlignment="1" applyProtection="1">
      <alignment horizontal="center"/>
    </xf>
    <xf numFmtId="3" fontId="38" fillId="15" borderId="109" xfId="0" applyNumberFormat="1" applyFont="1" applyFill="1" applyBorder="1" applyAlignment="1" applyProtection="1">
      <alignment horizontal="center"/>
    </xf>
    <xf numFmtId="3" fontId="38" fillId="15" borderId="110" xfId="0" applyNumberFormat="1" applyFont="1" applyFill="1" applyBorder="1" applyAlignment="1" applyProtection="1">
      <alignment horizontal="center"/>
    </xf>
    <xf numFmtId="3" fontId="38" fillId="15" borderId="47" xfId="0" applyNumberFormat="1" applyFont="1" applyFill="1" applyBorder="1" applyAlignment="1" applyProtection="1">
      <alignment horizontal="center"/>
    </xf>
    <xf numFmtId="3" fontId="38" fillId="15" borderId="70" xfId="0" applyNumberFormat="1" applyFont="1" applyFill="1" applyBorder="1" applyAlignment="1" applyProtection="1">
      <alignment horizontal="center"/>
    </xf>
    <xf numFmtId="3" fontId="38" fillId="15" borderId="89" xfId="0" applyNumberFormat="1" applyFont="1" applyFill="1" applyBorder="1" applyAlignment="1" applyProtection="1">
      <alignment horizontal="center"/>
    </xf>
    <xf numFmtId="3" fontId="38" fillId="15" borderId="46" xfId="0" applyNumberFormat="1" applyFont="1" applyFill="1" applyBorder="1" applyAlignment="1" applyProtection="1">
      <alignment horizontal="center"/>
    </xf>
    <xf numFmtId="3" fontId="38" fillId="15" borderId="66" xfId="0" applyNumberFormat="1" applyFont="1" applyFill="1" applyBorder="1" applyAlignment="1" applyProtection="1">
      <alignment horizontal="center"/>
    </xf>
    <xf numFmtId="3" fontId="38" fillId="15" borderId="82" xfId="0" applyNumberFormat="1" applyFont="1" applyFill="1" applyBorder="1" applyAlignment="1" applyProtection="1">
      <alignment horizontal="center"/>
    </xf>
    <xf numFmtId="1" fontId="38" fillId="15" borderId="47" xfId="0" applyNumberFormat="1" applyFont="1" applyFill="1" applyBorder="1" applyAlignment="1" applyProtection="1">
      <alignment horizontal="center"/>
    </xf>
    <xf numFmtId="1" fontId="38" fillId="15" borderId="70" xfId="0" applyNumberFormat="1" applyFont="1" applyFill="1" applyBorder="1" applyAlignment="1" applyProtection="1">
      <alignment horizontal="center"/>
    </xf>
    <xf numFmtId="1" fontId="38" fillId="15" borderId="89" xfId="0" applyNumberFormat="1" applyFont="1" applyFill="1" applyBorder="1" applyAlignment="1" applyProtection="1">
      <alignment horizontal="center"/>
    </xf>
    <xf numFmtId="1" fontId="38" fillId="15" borderId="46" xfId="0" applyNumberFormat="1" applyFont="1" applyFill="1" applyBorder="1" applyAlignment="1" applyProtection="1">
      <alignment horizontal="center"/>
    </xf>
    <xf numFmtId="1" fontId="38" fillId="15" borderId="66" xfId="0" applyNumberFormat="1" applyFont="1" applyFill="1" applyBorder="1" applyAlignment="1" applyProtection="1">
      <alignment horizontal="center"/>
    </xf>
    <xf numFmtId="1" fontId="38" fillId="15" borderId="82" xfId="0" applyNumberFormat="1" applyFont="1" applyFill="1" applyBorder="1" applyAlignment="1" applyProtection="1">
      <alignment horizontal="center"/>
    </xf>
    <xf numFmtId="1" fontId="38" fillId="15" borderId="127" xfId="0" applyNumberFormat="1" applyFont="1" applyFill="1" applyBorder="1" applyAlignment="1" applyProtection="1">
      <alignment horizontal="center"/>
    </xf>
    <xf numFmtId="1" fontId="38" fillId="15" borderId="109" xfId="0" applyNumberFormat="1" applyFont="1" applyFill="1" applyBorder="1" applyAlignment="1" applyProtection="1">
      <alignment horizontal="center"/>
    </xf>
    <xf numFmtId="1" fontId="38" fillId="15" borderId="110" xfId="0" applyNumberFormat="1" applyFont="1" applyFill="1" applyBorder="1" applyAlignment="1" applyProtection="1">
      <alignment horizontal="center"/>
    </xf>
    <xf numFmtId="0" fontId="38" fillId="0" borderId="0" xfId="0" applyFont="1" applyAlignment="1">
      <alignment vertical="center" wrapText="1"/>
    </xf>
    <xf numFmtId="0" fontId="0" fillId="0" borderId="0" xfId="0" applyAlignment="1">
      <alignment vertical="center"/>
    </xf>
    <xf numFmtId="0" fontId="38" fillId="0" borderId="0" xfId="0" applyFont="1" applyFill="1" applyBorder="1" applyAlignment="1">
      <alignment vertical="top" wrapText="1"/>
    </xf>
    <xf numFmtId="0" fontId="41" fillId="3" borderId="0" xfId="0" applyFont="1" applyFill="1" applyAlignment="1">
      <alignment vertical="top" wrapText="1"/>
    </xf>
    <xf numFmtId="0" fontId="0" fillId="0" borderId="0" xfId="0" applyAlignment="1">
      <alignment vertical="top"/>
    </xf>
    <xf numFmtId="0" fontId="25" fillId="3" borderId="0" xfId="0" applyFont="1" applyFill="1" applyAlignment="1">
      <alignment vertical="top" wrapText="1"/>
    </xf>
    <xf numFmtId="0" fontId="25" fillId="3" borderId="0" xfId="11" applyFont="1" applyFill="1" applyAlignment="1">
      <alignment horizontal="left" vertical="top" wrapText="1"/>
    </xf>
    <xf numFmtId="0" fontId="41" fillId="3" borderId="0" xfId="11"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38"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4" fillId="0" borderId="0" xfId="0" applyFont="1" applyBorder="1" applyAlignment="1">
      <alignment horizontal="center"/>
    </xf>
    <xf numFmtId="0" fontId="4" fillId="0" borderId="0" xfId="0" applyFont="1" applyFill="1" applyBorder="1" applyAlignment="1">
      <alignment horizontal="center"/>
    </xf>
    <xf numFmtId="165" fontId="34" fillId="0" borderId="29" xfId="0" applyNumberFormat="1" applyFont="1" applyBorder="1" applyAlignment="1">
      <alignment horizontal="center"/>
    </xf>
  </cellXfs>
  <cellStyles count="18">
    <cellStyle name="Ausgabe" xfId="1" builtinId="21"/>
    <cellStyle name="Berechnung" xfId="2" builtinId="22"/>
    <cellStyle name="Eingabe" xfId="3" builtinId="20"/>
    <cellStyle name="Euro" xfId="4"/>
    <cellStyle name="Hyperlink" xfId="5" builtinId="8"/>
    <cellStyle name="Neutral" xfId="6" builtinId="28"/>
    <cellStyle name="Notiz" xfId="7" builtinId="10"/>
    <cellStyle name="Notiz 2" xfId="8"/>
    <cellStyle name="Notiz 2 2" xfId="15"/>
    <cellStyle name="Notiz 3" xfId="14"/>
    <cellStyle name="Prozent" xfId="9" builtinId="5"/>
    <cellStyle name="Prozent 2" xfId="10"/>
    <cellStyle name="Prozent 2 2" xfId="16"/>
    <cellStyle name="Standard" xfId="0" builtinId="0"/>
    <cellStyle name="Standard 2" xfId="11"/>
    <cellStyle name="Standard 2 2" xfId="17"/>
    <cellStyle name="Standard 3" xfId="13"/>
    <cellStyle name="Standard_Klimastation" xfId="12"/>
  </cellStyles>
  <dxfs count="36">
    <dxf>
      <fill>
        <patternFill>
          <bgColor indexed="11"/>
        </patternFill>
      </fill>
    </dxf>
    <dxf>
      <fill>
        <patternFill>
          <bgColor indexed="10"/>
        </patternFill>
      </fill>
    </dxf>
    <dxf>
      <fill>
        <patternFill>
          <bgColor indexed="11"/>
        </patternFill>
      </fill>
    </dxf>
    <dxf>
      <fill>
        <patternFill>
          <bgColor indexed="10"/>
        </patternFill>
      </fill>
    </dxf>
    <dxf>
      <fill>
        <patternFill>
          <bgColor rgb="FF00FF00"/>
        </patternFill>
      </fill>
    </dxf>
    <dxf>
      <fill>
        <patternFill>
          <bgColor rgb="FFFF000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rgb="FF00FF00"/>
        </patternFill>
      </fill>
    </dxf>
    <dxf>
      <fill>
        <patternFill>
          <bgColor rgb="FFFF0000"/>
        </patternFill>
      </fill>
    </dxf>
    <dxf>
      <fill>
        <patternFill>
          <bgColor indexed="11"/>
        </patternFill>
      </fill>
    </dxf>
    <dxf>
      <fill>
        <patternFill>
          <bgColor indexed="10"/>
        </patternFill>
      </fill>
    </dxf>
    <dxf>
      <fill>
        <patternFill>
          <bgColor rgb="FF00FF00"/>
        </patternFill>
      </fill>
    </dxf>
    <dxf>
      <fill>
        <patternFill>
          <bgColor rgb="FFFF0000"/>
        </patternFill>
      </fill>
    </dxf>
    <dxf>
      <fill>
        <patternFill>
          <bgColor indexed="11"/>
        </patternFill>
      </fill>
    </dxf>
    <dxf>
      <fill>
        <patternFill>
          <bgColor indexed="10"/>
        </patternFill>
      </fill>
    </dxf>
    <dxf>
      <font>
        <color theme="1"/>
      </font>
      <fill>
        <patternFill>
          <bgColor rgb="FF00FF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de-CH"/>
  <c:chart>
    <c:plotArea>
      <c:layout>
        <c:manualLayout>
          <c:layoutTarget val="inner"/>
          <c:xMode val="edge"/>
          <c:yMode val="edge"/>
          <c:x val="0.18938030303030307"/>
          <c:y val="6.762632275132277E-2"/>
          <c:w val="0.7721348484848487"/>
          <c:h val="0.84816203703703708"/>
        </c:manualLayout>
      </c:layout>
      <c:barChart>
        <c:barDir val="col"/>
        <c:grouping val="clustered"/>
        <c:ser>
          <c:idx val="0"/>
          <c:order val="0"/>
          <c:tx>
            <c:strRef>
              <c:f>'Resultate Wärmeschutz'!$J$7</c:f>
              <c:strCache>
                <c:ptCount val="1"/>
                <c:pt idx="0">
                  <c:v>PIR - Isolierung</c:v>
                </c:pt>
              </c:strCache>
            </c:strRef>
          </c:tx>
          <c:spPr>
            <a:solidFill>
              <a:schemeClr val="accent1">
                <a:lumMod val="60000"/>
                <a:lumOff val="40000"/>
              </a:schemeClr>
            </a:solidFill>
          </c:spPr>
          <c:cat>
            <c:strRef>
              <c:f>'Resultate Wärmeschutz'!$E$33:$H$33</c:f>
              <c:strCache>
                <c:ptCount val="4"/>
                <c:pt idx="0">
                  <c:v>Jährlicher Energieverlust </c:v>
                </c:pt>
                <c:pt idx="3">
                  <c:v>[kWh/a]</c:v>
                </c:pt>
              </c:strCache>
            </c:strRef>
          </c:cat>
          <c:val>
            <c:numRef>
              <c:f>'Resultate Wärmeschutz'!$J$33</c:f>
              <c:numCache>
                <c:formatCode>#,##0</c:formatCode>
                <c:ptCount val="1"/>
                <c:pt idx="0">
                  <c:v>6154.2057952880859</c:v>
                </c:pt>
              </c:numCache>
            </c:numRef>
          </c:val>
        </c:ser>
        <c:ser>
          <c:idx val="1"/>
          <c:order val="1"/>
          <c:tx>
            <c:strRef>
              <c:f>'Resultate Wärmeschutz'!$L$7</c:f>
              <c:strCache>
                <c:ptCount val="1"/>
                <c:pt idx="0">
                  <c:v>Vergleichsvariante</c:v>
                </c:pt>
              </c:strCache>
            </c:strRef>
          </c:tx>
          <c:spPr>
            <a:solidFill>
              <a:schemeClr val="accent6">
                <a:lumMod val="60000"/>
                <a:lumOff val="40000"/>
              </a:schemeClr>
            </a:solidFill>
          </c:spPr>
          <c:cat>
            <c:strRef>
              <c:f>'Resultate Wärmeschutz'!$E$33:$H$33</c:f>
              <c:strCache>
                <c:ptCount val="4"/>
                <c:pt idx="0">
                  <c:v>Jährlicher Energieverlust </c:v>
                </c:pt>
                <c:pt idx="3">
                  <c:v>[kWh/a]</c:v>
                </c:pt>
              </c:strCache>
            </c:strRef>
          </c:cat>
          <c:val>
            <c:numRef>
              <c:f>'Resultate Wärmeschutz'!$L$33</c:f>
              <c:numCache>
                <c:formatCode>#,##0</c:formatCode>
                <c:ptCount val="1"/>
                <c:pt idx="0">
                  <c:v>7178.5689697265625</c:v>
                </c:pt>
              </c:numCache>
            </c:numRef>
          </c:val>
        </c:ser>
        <c:dLbls/>
        <c:axId val="86469632"/>
        <c:axId val="86483712"/>
      </c:barChart>
      <c:catAx>
        <c:axId val="864696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483712"/>
        <c:crosses val="autoZero"/>
        <c:auto val="1"/>
        <c:lblAlgn val="ctr"/>
        <c:lblOffset val="100"/>
      </c:catAx>
      <c:valAx>
        <c:axId val="86483712"/>
        <c:scaling>
          <c:orientation val="minMax"/>
          <c:min val="0"/>
        </c:scaling>
        <c:axPos val="l"/>
        <c:majorGridlines/>
        <c:title>
          <c:tx>
            <c:strRef>
              <c:f>'Resultate Wärmeschutz'!$E$33:$H$33</c:f>
              <c:strCache>
                <c:ptCount val="1"/>
                <c:pt idx="0">
                  <c:v>Jährlicher Energieverlust  [kWh/a]</c:v>
                </c:pt>
              </c:strCache>
            </c:strRef>
          </c:tx>
          <c:layout>
            <c:manualLayout>
              <c:xMode val="edge"/>
              <c:yMode val="edge"/>
              <c:x val="1.0452020202020204E-2"/>
              <c:y val="0.16234358465608464"/>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469632"/>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'Resultate Wärmeschutz'!$J$7</c:f>
              <c:strCache>
                <c:ptCount val="1"/>
                <c:pt idx="0">
                  <c:v>PIR - Isolierung</c:v>
                </c:pt>
              </c:strCache>
            </c:strRef>
          </c:tx>
          <c:spPr>
            <a:solidFill>
              <a:schemeClr val="accent1">
                <a:lumMod val="60000"/>
                <a:lumOff val="40000"/>
              </a:schemeClr>
            </a:solidFill>
          </c:spPr>
          <c:cat>
            <c:strRef>
              <c:f>'Resultate Wärmeschutz'!$E$34:$H$34</c:f>
              <c:strCache>
                <c:ptCount val="4"/>
                <c:pt idx="0">
                  <c:v>Jährliche Energieverlustkosten</c:v>
                </c:pt>
                <c:pt idx="3">
                  <c:v>[CHF/a]</c:v>
                </c:pt>
              </c:strCache>
            </c:strRef>
          </c:cat>
          <c:val>
            <c:numRef>
              <c:f>'Resultate Wärmeschutz'!$J$34</c:f>
              <c:numCache>
                <c:formatCode>#,##0</c:formatCode>
                <c:ptCount val="1"/>
                <c:pt idx="0">
                  <c:v>913.24587385922564</c:v>
                </c:pt>
              </c:numCache>
            </c:numRef>
          </c:val>
        </c:ser>
        <c:ser>
          <c:idx val="1"/>
          <c:order val="1"/>
          <c:tx>
            <c:strRef>
              <c:f>'Resultate Wärmeschutz'!$L$7</c:f>
              <c:strCache>
                <c:ptCount val="1"/>
                <c:pt idx="0">
                  <c:v>Vergleichsvariante</c:v>
                </c:pt>
              </c:strCache>
            </c:strRef>
          </c:tx>
          <c:spPr>
            <a:solidFill>
              <a:schemeClr val="accent6">
                <a:lumMod val="60000"/>
                <a:lumOff val="40000"/>
              </a:schemeClr>
            </a:solidFill>
          </c:spPr>
          <c:cat>
            <c:strRef>
              <c:f>'Resultate Wärmeschutz'!$E$34:$H$34</c:f>
              <c:strCache>
                <c:ptCount val="4"/>
                <c:pt idx="0">
                  <c:v>Jährliche Energieverlustkosten</c:v>
                </c:pt>
                <c:pt idx="3">
                  <c:v>[CHF/a]</c:v>
                </c:pt>
              </c:strCache>
            </c:strRef>
          </c:cat>
          <c:val>
            <c:numRef>
              <c:f>'Resultate Wärmeschutz'!$L$34</c:f>
              <c:numCache>
                <c:formatCode>#,##0</c:formatCode>
                <c:ptCount val="1"/>
                <c:pt idx="0">
                  <c:v>1065.2549995705451</c:v>
                </c:pt>
              </c:numCache>
            </c:numRef>
          </c:val>
        </c:ser>
        <c:dLbls/>
        <c:axId val="77936128"/>
        <c:axId val="77937664"/>
      </c:barChart>
      <c:catAx>
        <c:axId val="779361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937664"/>
        <c:crosses val="autoZero"/>
        <c:auto val="1"/>
        <c:lblAlgn val="ctr"/>
        <c:lblOffset val="100"/>
      </c:catAx>
      <c:valAx>
        <c:axId val="77937664"/>
        <c:scaling>
          <c:orientation val="minMax"/>
          <c:min val="0"/>
        </c:scaling>
        <c:axPos val="l"/>
        <c:majorGridlines/>
        <c:title>
          <c:tx>
            <c:strRef>
              <c:f>'Resultate Wärmeschutz'!$E$34:$H$34</c:f>
              <c:strCache>
                <c:ptCount val="1"/>
                <c:pt idx="0">
                  <c:v>Jährliche Energieverlustkosten [CHF/a]</c:v>
                </c:pt>
              </c:strCache>
            </c:strRef>
          </c:tx>
          <c:layout>
            <c:manualLayout>
              <c:xMode val="edge"/>
              <c:yMode val="edge"/>
              <c:x val="1.227401579102499E-2"/>
              <c:y val="0.16160707522770423"/>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936128"/>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'Resultate Wärmeschutz'!$J$7</c:f>
              <c:strCache>
                <c:ptCount val="1"/>
                <c:pt idx="0">
                  <c:v>PIR - Isolierung</c:v>
                </c:pt>
              </c:strCache>
            </c:strRef>
          </c:tx>
          <c:spPr>
            <a:solidFill>
              <a:schemeClr val="accent1">
                <a:lumMod val="60000"/>
                <a:lumOff val="40000"/>
              </a:schemeClr>
            </a:solidFill>
          </c:spPr>
          <c:cat>
            <c:strRef>
              <c:f>'Resultate Wärmeschutz'!$E$35:$H$35</c:f>
              <c:strCache>
                <c:ptCount val="4"/>
                <c:pt idx="0">
                  <c:v>Jährliche CO₂-Emissionen</c:v>
                </c:pt>
                <c:pt idx="3">
                  <c:v>[kg CO2/a]</c:v>
                </c:pt>
              </c:strCache>
            </c:strRef>
          </c:cat>
          <c:val>
            <c:numRef>
              <c:f>'Resultate Wärmeschutz'!$J$35</c:f>
              <c:numCache>
                <c:formatCode>#,##0</c:formatCode>
                <c:ptCount val="1"/>
                <c:pt idx="0">
                  <c:v>2137.3194714929919</c:v>
                </c:pt>
              </c:numCache>
            </c:numRef>
          </c:val>
        </c:ser>
        <c:ser>
          <c:idx val="1"/>
          <c:order val="1"/>
          <c:tx>
            <c:strRef>
              <c:f>'Resultate Wärmeschutz'!$L$7</c:f>
              <c:strCache>
                <c:ptCount val="1"/>
                <c:pt idx="0">
                  <c:v>Vergleichsvariante</c:v>
                </c:pt>
              </c:strCache>
            </c:strRef>
          </c:tx>
          <c:spPr>
            <a:solidFill>
              <a:schemeClr val="accent6">
                <a:lumMod val="60000"/>
                <a:lumOff val="40000"/>
              </a:schemeClr>
            </a:solidFill>
          </c:spPr>
          <c:cat>
            <c:strRef>
              <c:f>'Resultate Wärmeschutz'!$E$35:$H$35</c:f>
              <c:strCache>
                <c:ptCount val="4"/>
                <c:pt idx="0">
                  <c:v>Jährliche CO₂-Emissionen</c:v>
                </c:pt>
                <c:pt idx="3">
                  <c:v>[kg CO2/a]</c:v>
                </c:pt>
              </c:strCache>
            </c:strRef>
          </c:cat>
          <c:val>
            <c:numRef>
              <c:f>'Resultate Wärmeschutz'!$L$35</c:f>
              <c:numCache>
                <c:formatCode>#,##0</c:formatCode>
                <c:ptCount val="1"/>
                <c:pt idx="0">
                  <c:v>2493.0747763097429</c:v>
                </c:pt>
              </c:numCache>
            </c:numRef>
          </c:val>
        </c:ser>
        <c:dLbls/>
        <c:axId val="77979648"/>
        <c:axId val="77981184"/>
      </c:barChart>
      <c:catAx>
        <c:axId val="779796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981184"/>
        <c:crosses val="autoZero"/>
        <c:auto val="1"/>
        <c:lblAlgn val="ctr"/>
        <c:lblOffset val="100"/>
      </c:catAx>
      <c:valAx>
        <c:axId val="77981184"/>
        <c:scaling>
          <c:orientation val="minMax"/>
          <c:min val="0"/>
        </c:scaling>
        <c:axPos val="l"/>
        <c:majorGridlines/>
        <c:title>
          <c:tx>
            <c:strRef>
              <c:f>'Resultate Wärmeschutz'!$E$35:$H$35</c:f>
              <c:strCache>
                <c:ptCount val="1"/>
                <c:pt idx="0">
                  <c:v>Jährliche CO₂-Emissionen [kg CO2/a]</c:v>
                </c:pt>
              </c:strCache>
            </c:strRef>
          </c:tx>
          <c:layout>
            <c:manualLayout>
              <c:xMode val="edge"/>
              <c:yMode val="edge"/>
              <c:x val="1.1530928491325861E-2"/>
              <c:y val="0.1711851815357808"/>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979648"/>
        <c:crosses val="autoZero"/>
        <c:crossBetween val="between"/>
      </c:valAx>
    </c:plotArea>
    <c:legend>
      <c:legendPos val="r"/>
      <c:txPr>
        <a:bodyPr/>
        <a:lstStyle/>
        <a:p>
          <a:pPr>
            <a:defRPr sz="650" b="0" i="0" u="none" strike="noStrike" baseline="0">
              <a:solidFill>
                <a:srgbClr val="000000"/>
              </a:solidFill>
              <a:latin typeface="Calibri"/>
              <a:ea typeface="Calibri"/>
              <a:cs typeface="Calibri"/>
            </a:defRPr>
          </a:pPr>
          <a:endParaRPr lang="de-DE"/>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'Resultate Kälteschutz'!$J$7</c:f>
              <c:strCache>
                <c:ptCount val="1"/>
                <c:pt idx="0">
                  <c:v>PIR - Isolierung</c:v>
                </c:pt>
              </c:strCache>
            </c:strRef>
          </c:tx>
          <c:spPr>
            <a:solidFill>
              <a:schemeClr val="accent1">
                <a:lumMod val="60000"/>
                <a:lumOff val="40000"/>
              </a:schemeClr>
            </a:solidFill>
          </c:spPr>
          <c:cat>
            <c:strRef>
              <c:f>'Resultate Kälteschutz'!$E$38:$H$38</c:f>
              <c:strCache>
                <c:ptCount val="4"/>
                <c:pt idx="0">
                  <c:v>Jährlicher Energieverlust </c:v>
                </c:pt>
                <c:pt idx="3">
                  <c:v>[kWh/a]</c:v>
                </c:pt>
              </c:strCache>
            </c:strRef>
          </c:cat>
          <c:val>
            <c:numRef>
              <c:f>'Resultate Kälteschutz'!$J$38</c:f>
              <c:numCache>
                <c:formatCode>0</c:formatCode>
                <c:ptCount val="1"/>
                <c:pt idx="0">
                  <c:v>0</c:v>
                </c:pt>
              </c:numCache>
            </c:numRef>
          </c:val>
        </c:ser>
        <c:ser>
          <c:idx val="1"/>
          <c:order val="1"/>
          <c:tx>
            <c:strRef>
              <c:f>'Resultate Kälteschutz'!$L$7</c:f>
              <c:strCache>
                <c:ptCount val="1"/>
                <c:pt idx="0">
                  <c:v>Vergleichsvariante</c:v>
                </c:pt>
              </c:strCache>
            </c:strRef>
          </c:tx>
          <c:spPr>
            <a:solidFill>
              <a:schemeClr val="accent6">
                <a:lumMod val="60000"/>
                <a:lumOff val="40000"/>
              </a:schemeClr>
            </a:solidFill>
          </c:spPr>
          <c:cat>
            <c:strRef>
              <c:f>'Resultate Kälteschutz'!$E$38:$H$38</c:f>
              <c:strCache>
                <c:ptCount val="4"/>
                <c:pt idx="0">
                  <c:v>Jährlicher Energieverlust </c:v>
                </c:pt>
                <c:pt idx="3">
                  <c:v>[kWh/a]</c:v>
                </c:pt>
              </c:strCache>
            </c:strRef>
          </c:cat>
          <c:val>
            <c:numRef>
              <c:f>'Resultate Kälteschutz'!$L$38</c:f>
              <c:numCache>
                <c:formatCode>0</c:formatCode>
                <c:ptCount val="1"/>
                <c:pt idx="0">
                  <c:v>0</c:v>
                </c:pt>
              </c:numCache>
            </c:numRef>
          </c:val>
        </c:ser>
        <c:dLbls/>
        <c:axId val="86777856"/>
        <c:axId val="86779392"/>
      </c:barChart>
      <c:catAx>
        <c:axId val="867778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779392"/>
        <c:crosses val="autoZero"/>
        <c:auto val="1"/>
        <c:lblAlgn val="ctr"/>
        <c:lblOffset val="100"/>
      </c:catAx>
      <c:valAx>
        <c:axId val="86779392"/>
        <c:scaling>
          <c:orientation val="minMax"/>
          <c:min val="0"/>
        </c:scaling>
        <c:axPos val="l"/>
        <c:majorGridlines/>
        <c:title>
          <c:tx>
            <c:strRef>
              <c:f>'Resultate Kälteschutz'!$E$38:$H$38</c:f>
              <c:strCache>
                <c:ptCount val="1"/>
                <c:pt idx="0">
                  <c:v>Jährlicher Energieverlust  [kWh/a]</c:v>
                </c:pt>
              </c:strCache>
            </c:strRef>
          </c:tx>
          <c:layout>
            <c:manualLayout>
              <c:xMode val="edge"/>
              <c:yMode val="edge"/>
              <c:x val="1.432574757695743E-2"/>
              <c:y val="8.946890547263682E-2"/>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777856"/>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'Resultate Kälteschutz'!$J$7</c:f>
              <c:strCache>
                <c:ptCount val="1"/>
                <c:pt idx="0">
                  <c:v>PIR - Isolierung</c:v>
                </c:pt>
              </c:strCache>
            </c:strRef>
          </c:tx>
          <c:spPr>
            <a:solidFill>
              <a:schemeClr val="accent1">
                <a:lumMod val="60000"/>
                <a:lumOff val="40000"/>
              </a:schemeClr>
            </a:solidFill>
          </c:spPr>
          <c:cat>
            <c:strRef>
              <c:f>'Resultate Kälteschutz'!$E$39:$H$39</c:f>
              <c:strCache>
                <c:ptCount val="4"/>
                <c:pt idx="0">
                  <c:v>Jährliche Energieverlustkosten</c:v>
                </c:pt>
                <c:pt idx="3">
                  <c:v>[CHF/a]</c:v>
                </c:pt>
              </c:strCache>
            </c:strRef>
          </c:cat>
          <c:val>
            <c:numRef>
              <c:f>'Resultate Kälteschutz'!$J$39</c:f>
              <c:numCache>
                <c:formatCode>0</c:formatCode>
                <c:ptCount val="1"/>
                <c:pt idx="0">
                  <c:v>0</c:v>
                </c:pt>
              </c:numCache>
            </c:numRef>
          </c:val>
        </c:ser>
        <c:ser>
          <c:idx val="1"/>
          <c:order val="1"/>
          <c:tx>
            <c:strRef>
              <c:f>'Resultate Kälteschutz'!$L$7:$L$8</c:f>
              <c:strCache>
                <c:ptCount val="1"/>
                <c:pt idx="0">
                  <c:v>Vergleichsvariante Variante 2</c:v>
                </c:pt>
              </c:strCache>
            </c:strRef>
          </c:tx>
          <c:spPr>
            <a:solidFill>
              <a:schemeClr val="accent6">
                <a:lumMod val="60000"/>
                <a:lumOff val="40000"/>
              </a:schemeClr>
            </a:solidFill>
          </c:spPr>
          <c:cat>
            <c:strRef>
              <c:f>'Resultate Kälteschutz'!$E$39:$H$39</c:f>
              <c:strCache>
                <c:ptCount val="4"/>
                <c:pt idx="0">
                  <c:v>Jährliche Energieverlustkosten</c:v>
                </c:pt>
                <c:pt idx="3">
                  <c:v>[CHF/a]</c:v>
                </c:pt>
              </c:strCache>
            </c:strRef>
          </c:cat>
          <c:val>
            <c:numRef>
              <c:f>'Resultate Kälteschutz'!$L$39</c:f>
              <c:numCache>
                <c:formatCode>0</c:formatCode>
                <c:ptCount val="1"/>
                <c:pt idx="0">
                  <c:v>0</c:v>
                </c:pt>
              </c:numCache>
            </c:numRef>
          </c:val>
        </c:ser>
        <c:dLbls/>
        <c:axId val="86821120"/>
        <c:axId val="86831104"/>
      </c:barChart>
      <c:catAx>
        <c:axId val="868211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831104"/>
        <c:crosses val="autoZero"/>
        <c:auto val="1"/>
        <c:lblAlgn val="ctr"/>
        <c:lblOffset val="100"/>
      </c:catAx>
      <c:valAx>
        <c:axId val="86831104"/>
        <c:scaling>
          <c:orientation val="minMax"/>
          <c:min val="0"/>
        </c:scaling>
        <c:axPos val="l"/>
        <c:majorGridlines/>
        <c:title>
          <c:tx>
            <c:strRef>
              <c:f>'Resultate Kälteschutz'!$E$39:$H$39</c:f>
              <c:strCache>
                <c:ptCount val="1"/>
                <c:pt idx="0">
                  <c:v>Jährliche Energieverlustkosten [CHF/a]</c:v>
                </c:pt>
              </c:strCache>
            </c:strRef>
          </c:tx>
          <c:layout>
            <c:manualLayout>
              <c:xMode val="edge"/>
              <c:yMode val="edge"/>
              <c:x val="1.5568873378341541E-2"/>
              <c:y val="0.12028482587064676"/>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821120"/>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'Resultate Kälteschutz'!$J$7</c:f>
              <c:strCache>
                <c:ptCount val="1"/>
                <c:pt idx="0">
                  <c:v>PIR - Isolierung</c:v>
                </c:pt>
              </c:strCache>
            </c:strRef>
          </c:tx>
          <c:spPr>
            <a:solidFill>
              <a:schemeClr val="accent1">
                <a:lumMod val="60000"/>
                <a:lumOff val="40000"/>
              </a:schemeClr>
            </a:solidFill>
          </c:spPr>
          <c:cat>
            <c:strRef>
              <c:f>'Resultate Kälteschutz'!$E$40:$H$40</c:f>
              <c:strCache>
                <c:ptCount val="4"/>
                <c:pt idx="0">
                  <c:v>Jährliche CO₂-Emissionen</c:v>
                </c:pt>
                <c:pt idx="3">
                  <c:v>[kg CO2/a]</c:v>
                </c:pt>
              </c:strCache>
            </c:strRef>
          </c:cat>
          <c:val>
            <c:numRef>
              <c:f>'Resultate Kälteschutz'!$J$40</c:f>
              <c:numCache>
                <c:formatCode>0</c:formatCode>
                <c:ptCount val="1"/>
                <c:pt idx="0">
                  <c:v>0</c:v>
                </c:pt>
              </c:numCache>
            </c:numRef>
          </c:val>
        </c:ser>
        <c:ser>
          <c:idx val="1"/>
          <c:order val="1"/>
          <c:tx>
            <c:strRef>
              <c:f>'Resultate Kälteschutz'!$L$7</c:f>
              <c:strCache>
                <c:ptCount val="1"/>
                <c:pt idx="0">
                  <c:v>Vergleichsvariante</c:v>
                </c:pt>
              </c:strCache>
            </c:strRef>
          </c:tx>
          <c:spPr>
            <a:solidFill>
              <a:schemeClr val="accent6">
                <a:lumMod val="60000"/>
                <a:lumOff val="40000"/>
              </a:schemeClr>
            </a:solidFill>
          </c:spPr>
          <c:cat>
            <c:strRef>
              <c:f>'Resultate Kälteschutz'!$E$40:$H$40</c:f>
              <c:strCache>
                <c:ptCount val="4"/>
                <c:pt idx="0">
                  <c:v>Jährliche CO₂-Emissionen</c:v>
                </c:pt>
                <c:pt idx="3">
                  <c:v>[kg CO2/a]</c:v>
                </c:pt>
              </c:strCache>
            </c:strRef>
          </c:cat>
          <c:val>
            <c:numRef>
              <c:f>'Resultate Kälteschutz'!$L$40</c:f>
              <c:numCache>
                <c:formatCode>0</c:formatCode>
                <c:ptCount val="1"/>
                <c:pt idx="0">
                  <c:v>0</c:v>
                </c:pt>
              </c:numCache>
            </c:numRef>
          </c:val>
        </c:ser>
        <c:dLbls/>
        <c:axId val="86864256"/>
        <c:axId val="86865792"/>
      </c:barChart>
      <c:catAx>
        <c:axId val="868642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865792"/>
        <c:crosses val="autoZero"/>
        <c:auto val="1"/>
        <c:lblAlgn val="ctr"/>
        <c:lblOffset val="100"/>
      </c:catAx>
      <c:valAx>
        <c:axId val="86865792"/>
        <c:scaling>
          <c:orientation val="minMax"/>
          <c:min val="0"/>
        </c:scaling>
        <c:axPos val="l"/>
        <c:majorGridlines/>
        <c:title>
          <c:tx>
            <c:strRef>
              <c:f>'Resultate Kälteschutz'!$E$40:$H$40</c:f>
              <c:strCache>
                <c:ptCount val="1"/>
                <c:pt idx="0">
                  <c:v>Jährliche CO₂-Emissionen [kg CO2/a]</c:v>
                </c:pt>
              </c:strCache>
            </c:strRef>
          </c:tx>
          <c:layout>
            <c:manualLayout>
              <c:xMode val="edge"/>
              <c:yMode val="edge"/>
              <c:x val="1.4217793070613948E-2"/>
              <c:y val="9.0775113784934205E-2"/>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864256"/>
        <c:crosses val="autoZero"/>
        <c:crossBetween val="between"/>
      </c:valAx>
    </c:plotArea>
    <c:legend>
      <c:legendPos val="r"/>
      <c:txPr>
        <a:bodyPr/>
        <a:lstStyle/>
        <a:p>
          <a:pPr>
            <a:defRPr sz="650" b="0" i="0" u="none" strike="noStrike" baseline="0">
              <a:solidFill>
                <a:srgbClr val="000000"/>
              </a:solidFill>
              <a:latin typeface="Calibri"/>
              <a:ea typeface="Calibri"/>
              <a:cs typeface="Calibri"/>
            </a:defRPr>
          </a:pPr>
          <a:endParaRPr lang="de-DE"/>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CH"/>
  <c:chart>
    <c:plotArea>
      <c:layout>
        <c:manualLayout>
          <c:layoutTarget val="inner"/>
          <c:xMode val="edge"/>
          <c:yMode val="edge"/>
          <c:x val="8.3789510285573271E-2"/>
          <c:y val="3.4726383377282517E-2"/>
          <c:w val="0.69375045675701419"/>
          <c:h val="0.7987521397925752"/>
        </c:manualLayout>
      </c:layout>
      <c:lineChart>
        <c:grouping val="standard"/>
        <c:ser>
          <c:idx val="2"/>
          <c:order val="0"/>
          <c:tx>
            <c:strRef>
              <c:f>'Stoffwerte Dämmung'!$I$30</c:f>
              <c:strCache>
                <c:ptCount val="1"/>
                <c:pt idx="0">
                  <c:v>keine Dämmung</c:v>
                </c:pt>
              </c:strCache>
            </c:strRef>
          </c:tx>
          <c:marker>
            <c:symbol val="none"/>
          </c:marker>
          <c:cat>
            <c:numRef>
              <c:f>'Stoffwerte Dämmung'!$X$28:$BL$28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'Stoffwerte Dämmung'!$X$30:$BH$30</c:f>
              <c:numCache>
                <c:formatCode>General</c:formatCode>
                <c:ptCount val="37"/>
                <c:pt idx="0">
                  <c:v>0</c:v>
                </c:pt>
                <c:pt idx="1">
                  <c:v>0</c:v>
                </c:pt>
                <c:pt idx="2">
                  <c:v>0</c:v>
                </c:pt>
                <c:pt idx="3" formatCode="0">
                  <c:v>0</c:v>
                </c:pt>
                <c:pt idx="4" formatCode="0">
                  <c:v>0</c:v>
                </c:pt>
                <c:pt idx="5" formatCode="0">
                  <c:v>0</c:v>
                </c:pt>
                <c:pt idx="6" formatCode="0">
                  <c:v>0</c:v>
                </c:pt>
                <c:pt idx="7" formatCode="0">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3"/>
          <c:order val="1"/>
          <c:tx>
            <c:strRef>
              <c:f>'Stoffwerte Dämmung'!$I$31</c:f>
              <c:strCache>
                <c:ptCount val="1"/>
                <c:pt idx="0">
                  <c:v>PIR (-40°C bis 120°C)</c:v>
                </c:pt>
              </c:strCache>
            </c:strRef>
          </c:tx>
          <c:marker>
            <c:symbol val="diamond"/>
            <c:size val="7"/>
          </c:marker>
          <c:dPt>
            <c:idx val="1"/>
            <c:marker>
              <c:symbol val="none"/>
            </c:marker>
          </c:dPt>
          <c:dPt>
            <c:idx val="3"/>
            <c:marker>
              <c:symbol val="none"/>
            </c:marker>
          </c:dPt>
          <c:dPt>
            <c:idx val="4"/>
            <c:marker>
              <c:symbol val="none"/>
            </c:marker>
          </c:dPt>
          <c:dPt>
            <c:idx val="6"/>
            <c:marker>
              <c:symbol val="none"/>
            </c:marker>
          </c:dPt>
          <c:dPt>
            <c:idx val="7"/>
            <c:marker>
              <c:symbol val="none"/>
            </c:marker>
          </c:dPt>
          <c:dPt>
            <c:idx val="9"/>
            <c:marker>
              <c:symbol val="none"/>
            </c:marker>
          </c:dPt>
          <c:dPt>
            <c:idx val="11"/>
            <c:marker>
              <c:symbol val="none"/>
            </c:marker>
          </c:dPt>
          <c:dPt>
            <c:idx val="13"/>
            <c:marker>
              <c:symbol val="none"/>
            </c:marker>
          </c:dPt>
          <c:dPt>
            <c:idx val="14"/>
            <c:marker>
              <c:symbol val="none"/>
            </c:marker>
          </c:dPt>
          <c:dPt>
            <c:idx val="16"/>
            <c:marker>
              <c:symbol val="none"/>
            </c:marker>
          </c:dPt>
          <c:dPt>
            <c:idx val="17"/>
            <c:marker>
              <c:symbol val="none"/>
            </c:marker>
          </c:dPt>
          <c:cat>
            <c:numRef>
              <c:f>'Stoffwerte Dämmung'!$X$28:$BL$28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'Stoffwerte Dämmung'!$X$31:$BG$31</c:f>
              <c:numCache>
                <c:formatCode>General</c:formatCode>
                <c:ptCount val="36"/>
                <c:pt idx="0">
                  <c:v>2.4299999999999999E-2</c:v>
                </c:pt>
                <c:pt idx="1">
                  <c:v>2.6249999999999999E-2</c:v>
                </c:pt>
                <c:pt idx="2">
                  <c:v>2.8199999999999999E-2</c:v>
                </c:pt>
                <c:pt idx="3">
                  <c:v>2.7633333333333333E-2</c:v>
                </c:pt>
                <c:pt idx="4">
                  <c:v>2.7066666666666666E-2</c:v>
                </c:pt>
                <c:pt idx="5">
                  <c:v>2.6499999999999999E-2</c:v>
                </c:pt>
                <c:pt idx="6">
                  <c:v>2.7699999999999999E-2</c:v>
                </c:pt>
                <c:pt idx="7">
                  <c:v>2.8899999999999999E-2</c:v>
                </c:pt>
                <c:pt idx="8">
                  <c:v>3.0099999999999998E-2</c:v>
                </c:pt>
                <c:pt idx="9">
                  <c:v>3.1849999999999996E-2</c:v>
                </c:pt>
                <c:pt idx="10">
                  <c:v>3.3599999999999998E-2</c:v>
                </c:pt>
                <c:pt idx="11">
                  <c:v>3.4799999999999998E-2</c:v>
                </c:pt>
                <c:pt idx="12">
                  <c:v>3.5999999999999997E-2</c:v>
                </c:pt>
                <c:pt idx="13">
                  <c:v>3.7333333333333329E-2</c:v>
                </c:pt>
                <c:pt idx="14">
                  <c:v>3.8666666666666669E-2</c:v>
                </c:pt>
                <c:pt idx="15">
                  <c:v>0.04</c:v>
                </c:pt>
                <c:pt idx="16">
                  <c:v>4.1333333333333333E-2</c:v>
                </c:pt>
                <c:pt idx="17">
                  <c:v>4.2666666666666665E-2</c:v>
                </c:pt>
                <c:pt idx="18">
                  <c:v>4.3999999999999997E-2</c:v>
                </c:pt>
              </c:numCache>
            </c:numRef>
          </c:val>
        </c:ser>
        <c:ser>
          <c:idx val="4"/>
          <c:order val="2"/>
          <c:tx>
            <c:strRef>
              <c:f>'Stoffwerte Dämmung'!$I$32</c:f>
              <c:strCache>
                <c:ptCount val="1"/>
                <c:pt idx="0">
                  <c:v>Steinwolle (12°C bis 750°C)</c:v>
                </c:pt>
              </c:strCache>
            </c:strRef>
          </c:tx>
          <c:marker>
            <c:symbol val="diamond"/>
            <c:size val="7"/>
          </c:marker>
          <c:dPt>
            <c:idx val="7"/>
            <c:marker>
              <c:symbol val="none"/>
            </c:marker>
          </c:dPt>
          <c:dPt>
            <c:idx val="8"/>
            <c:marker>
              <c:symbol val="none"/>
            </c:marker>
          </c:dPt>
          <c:dPt>
            <c:idx val="9"/>
            <c:marker>
              <c:symbol val="none"/>
            </c:marker>
          </c:dPt>
          <c:dPt>
            <c:idx val="11"/>
            <c:marker>
              <c:symbol val="none"/>
            </c:marker>
          </c:dPt>
          <c:dPt>
            <c:idx val="12"/>
            <c:marker>
              <c:symbol val="none"/>
            </c:marker>
          </c:dPt>
          <c:dPt>
            <c:idx val="13"/>
            <c:marker>
              <c:symbol val="none"/>
            </c:marker>
          </c:dPt>
          <c:dPt>
            <c:idx val="14"/>
            <c:marker>
              <c:symbol val="none"/>
            </c:marker>
          </c:dPt>
          <c:dPt>
            <c:idx val="16"/>
            <c:marker>
              <c:symbol val="none"/>
            </c:marker>
          </c:dPt>
          <c:dPt>
            <c:idx val="17"/>
            <c:marker>
              <c:symbol val="none"/>
            </c:marker>
          </c:dPt>
          <c:dPt>
            <c:idx val="18"/>
            <c:marker>
              <c:symbol val="none"/>
            </c:marker>
          </c:dPt>
          <c:dPt>
            <c:idx val="19"/>
            <c:marker>
              <c:symbol val="none"/>
            </c:marker>
          </c:dPt>
          <c:dPt>
            <c:idx val="21"/>
            <c:marker>
              <c:symbol val="none"/>
            </c:marker>
          </c:dPt>
          <c:dPt>
            <c:idx val="22"/>
            <c:marker>
              <c:symbol val="none"/>
            </c:marker>
          </c:dPt>
          <c:dPt>
            <c:idx val="23"/>
            <c:marker>
              <c:symbol val="none"/>
            </c:marker>
          </c:dPt>
          <c:dPt>
            <c:idx val="24"/>
            <c:marker>
              <c:symbol val="none"/>
            </c:marker>
          </c:dPt>
          <c:dPt>
            <c:idx val="26"/>
            <c:marker>
              <c:symbol val="none"/>
            </c:marker>
          </c:dPt>
          <c:dPt>
            <c:idx val="27"/>
            <c:marker>
              <c:symbol val="none"/>
            </c:marker>
          </c:dPt>
          <c:dPt>
            <c:idx val="28"/>
            <c:marker>
              <c:symbol val="none"/>
            </c:marker>
          </c:dPt>
          <c:dPt>
            <c:idx val="29"/>
            <c:marker>
              <c:symbol val="none"/>
            </c:marker>
          </c:dPt>
          <c:dPt>
            <c:idx val="31"/>
            <c:marker>
              <c:symbol val="none"/>
            </c:marker>
          </c:dPt>
          <c:dPt>
            <c:idx val="32"/>
            <c:marker>
              <c:symbol val="none"/>
            </c:marker>
          </c:dPt>
          <c:dPt>
            <c:idx val="33"/>
            <c:marker>
              <c:symbol val="none"/>
            </c:marker>
          </c:dPt>
          <c:dPt>
            <c:idx val="34"/>
            <c:marker>
              <c:symbol val="none"/>
            </c:marker>
          </c:dPt>
          <c:dPt>
            <c:idx val="36"/>
            <c:marker>
              <c:symbol val="none"/>
            </c:marker>
          </c:dPt>
          <c:cat>
            <c:numRef>
              <c:f>'Stoffwerte Dämmung'!$X$28:$BL$28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'Stoffwerte Dämmung'!$X$32:$BH$32</c:f>
              <c:numCache>
                <c:formatCode>General</c:formatCode>
                <c:ptCount val="37"/>
                <c:pt idx="6">
                  <c:v>3.3500000000000002E-2</c:v>
                </c:pt>
                <c:pt idx="7">
                  <c:v>3.4674999999999997E-2</c:v>
                </c:pt>
                <c:pt idx="8">
                  <c:v>3.585E-2</c:v>
                </c:pt>
                <c:pt idx="9">
                  <c:v>3.7025000000000002E-2</c:v>
                </c:pt>
                <c:pt idx="10">
                  <c:v>3.8199999999999998E-2</c:v>
                </c:pt>
                <c:pt idx="11">
                  <c:v>3.952E-2</c:v>
                </c:pt>
                <c:pt idx="12">
                  <c:v>4.0840000000000001E-2</c:v>
                </c:pt>
                <c:pt idx="13">
                  <c:v>4.2159999999999996E-2</c:v>
                </c:pt>
                <c:pt idx="14">
                  <c:v>4.3479999999999998E-2</c:v>
                </c:pt>
                <c:pt idx="15">
                  <c:v>4.48E-2</c:v>
                </c:pt>
                <c:pt idx="16">
                  <c:v>4.6399999999999997E-2</c:v>
                </c:pt>
                <c:pt idx="17">
                  <c:v>4.8000000000000001E-2</c:v>
                </c:pt>
                <c:pt idx="18">
                  <c:v>4.9599999999999998E-2</c:v>
                </c:pt>
                <c:pt idx="19">
                  <c:v>5.1200000000000002E-2</c:v>
                </c:pt>
                <c:pt idx="20">
                  <c:v>5.28E-2</c:v>
                </c:pt>
                <c:pt idx="21">
                  <c:v>5.484E-2</c:v>
                </c:pt>
                <c:pt idx="22">
                  <c:v>5.688E-2</c:v>
                </c:pt>
                <c:pt idx="23">
                  <c:v>5.892E-2</c:v>
                </c:pt>
                <c:pt idx="24">
                  <c:v>6.096E-2</c:v>
                </c:pt>
                <c:pt idx="25">
                  <c:v>6.3E-2</c:v>
                </c:pt>
                <c:pt idx="26">
                  <c:v>6.54E-2</c:v>
                </c:pt>
                <c:pt idx="27">
                  <c:v>6.7799999999999999E-2</c:v>
                </c:pt>
                <c:pt idx="28">
                  <c:v>7.0199999999999999E-2</c:v>
                </c:pt>
                <c:pt idx="29">
                  <c:v>7.2599999999999998E-2</c:v>
                </c:pt>
                <c:pt idx="30">
                  <c:v>7.4999999999999997E-2</c:v>
                </c:pt>
                <c:pt idx="31">
                  <c:v>7.7699999999999991E-2</c:v>
                </c:pt>
                <c:pt idx="32">
                  <c:v>8.0399999999999999E-2</c:v>
                </c:pt>
                <c:pt idx="33">
                  <c:v>8.3099999999999993E-2</c:v>
                </c:pt>
                <c:pt idx="34">
                  <c:v>8.5799999999999987E-2</c:v>
                </c:pt>
                <c:pt idx="35">
                  <c:v>8.8499999999999995E-2</c:v>
                </c:pt>
                <c:pt idx="36">
                  <c:v>9.1799999999999993E-2</c:v>
                </c:pt>
              </c:numCache>
            </c:numRef>
          </c:val>
        </c:ser>
        <c:ser>
          <c:idx val="5"/>
          <c:order val="3"/>
          <c:tx>
            <c:strRef>
              <c:f>'Stoffwerte Dämmung'!$I$33</c:f>
              <c:strCache>
                <c:ptCount val="1"/>
                <c:pt idx="0">
                  <c:v>Glaswolle (10°C bis 500°C)</c:v>
                </c:pt>
              </c:strCache>
            </c:strRef>
          </c:tx>
          <c:marker>
            <c:symbol val="diamond"/>
            <c:size val="7"/>
          </c:marker>
          <c:dPt>
            <c:idx val="6"/>
            <c:marker>
              <c:symbol val="none"/>
            </c:marker>
          </c:dPt>
          <c:dPt>
            <c:idx val="7"/>
            <c:marker>
              <c:symbol val="none"/>
            </c:marker>
          </c:dPt>
          <c:dPt>
            <c:idx val="8"/>
            <c:marker>
              <c:symbol val="none"/>
            </c:marker>
          </c:dPt>
          <c:dPt>
            <c:idx val="11"/>
            <c:marker>
              <c:symbol val="none"/>
            </c:marker>
          </c:dPt>
          <c:dPt>
            <c:idx val="12"/>
            <c:marker>
              <c:symbol val="none"/>
            </c:marker>
          </c:dPt>
          <c:dPt>
            <c:idx val="13"/>
            <c:marker>
              <c:symbol val="none"/>
            </c:marker>
          </c:dPt>
          <c:dPt>
            <c:idx val="14"/>
            <c:marker>
              <c:symbol val="none"/>
            </c:marker>
          </c:dPt>
          <c:dPt>
            <c:idx val="16"/>
            <c:marker>
              <c:symbol val="none"/>
            </c:marker>
          </c:dPt>
          <c:dPt>
            <c:idx val="17"/>
            <c:marker>
              <c:symbol val="none"/>
            </c:marker>
          </c:dPt>
          <c:dPt>
            <c:idx val="18"/>
            <c:marker>
              <c:symbol val="none"/>
            </c:marker>
          </c:dPt>
          <c:dPt>
            <c:idx val="19"/>
            <c:marker>
              <c:symbol val="none"/>
            </c:marker>
          </c:dPt>
          <c:dPt>
            <c:idx val="21"/>
            <c:marker>
              <c:symbol val="none"/>
            </c:marker>
          </c:dPt>
          <c:dPt>
            <c:idx val="22"/>
            <c:marker>
              <c:symbol val="none"/>
            </c:marker>
          </c:dPt>
          <c:dPt>
            <c:idx val="23"/>
            <c:marker>
              <c:symbol val="none"/>
            </c:marker>
          </c:dPt>
          <c:dPt>
            <c:idx val="24"/>
            <c:marker>
              <c:symbol val="none"/>
            </c:marker>
          </c:dPt>
          <c:dPt>
            <c:idx val="26"/>
            <c:marker>
              <c:symbol val="none"/>
            </c:marker>
          </c:dPt>
          <c:dPt>
            <c:idx val="27"/>
            <c:marker>
              <c:symbol val="none"/>
            </c:marker>
          </c:dPt>
          <c:dPt>
            <c:idx val="28"/>
            <c:marker>
              <c:symbol val="none"/>
            </c:marker>
          </c:dPt>
          <c:dPt>
            <c:idx val="29"/>
            <c:marker>
              <c:symbol val="none"/>
            </c:marker>
          </c:dPt>
          <c:dPt>
            <c:idx val="30"/>
            <c:marker>
              <c:symbol val="none"/>
            </c:marker>
          </c:dPt>
          <c:dPt>
            <c:idx val="31"/>
            <c:marker>
              <c:symbol val="none"/>
            </c:marker>
          </c:dPt>
          <c:dPt>
            <c:idx val="32"/>
            <c:marker>
              <c:symbol val="none"/>
            </c:marker>
          </c:dPt>
          <c:dPt>
            <c:idx val="33"/>
            <c:marker>
              <c:symbol val="none"/>
            </c:marker>
          </c:dPt>
          <c:dPt>
            <c:idx val="34"/>
            <c:marker>
              <c:symbol val="none"/>
            </c:marker>
          </c:dPt>
          <c:cat>
            <c:numRef>
              <c:f>'Stoffwerte Dämmung'!$X$28:$BL$28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'Stoffwerte Dämmung'!$X$33:$BG$33</c:f>
              <c:numCache>
                <c:formatCode>General</c:formatCode>
                <c:ptCount val="36"/>
                <c:pt idx="6">
                  <c:v>3.3000000000000002E-2</c:v>
                </c:pt>
                <c:pt idx="7">
                  <c:v>3.3333333333333333E-2</c:v>
                </c:pt>
                <c:pt idx="8">
                  <c:v>3.3666666666666671E-2</c:v>
                </c:pt>
                <c:pt idx="9">
                  <c:v>3.4000000000000002E-2</c:v>
                </c:pt>
                <c:pt idx="10">
                  <c:v>3.5999999999999997E-2</c:v>
                </c:pt>
                <c:pt idx="11">
                  <c:v>3.7399999999999996E-2</c:v>
                </c:pt>
                <c:pt idx="12">
                  <c:v>3.8799999999999994E-2</c:v>
                </c:pt>
                <c:pt idx="13">
                  <c:v>4.02E-2</c:v>
                </c:pt>
                <c:pt idx="14">
                  <c:v>4.1599999999999998E-2</c:v>
                </c:pt>
                <c:pt idx="15">
                  <c:v>4.2999999999999997E-2</c:v>
                </c:pt>
                <c:pt idx="16">
                  <c:v>4.48E-2</c:v>
                </c:pt>
                <c:pt idx="17">
                  <c:v>4.6599999999999996E-2</c:v>
                </c:pt>
                <c:pt idx="18">
                  <c:v>4.8399999999999999E-2</c:v>
                </c:pt>
                <c:pt idx="19">
                  <c:v>5.0199999999999995E-2</c:v>
                </c:pt>
                <c:pt idx="20">
                  <c:v>5.1999999999999998E-2</c:v>
                </c:pt>
                <c:pt idx="21">
                  <c:v>5.4199999999999998E-2</c:v>
                </c:pt>
                <c:pt idx="22">
                  <c:v>5.6399999999999999E-2</c:v>
                </c:pt>
                <c:pt idx="23">
                  <c:v>5.8599999999999999E-2</c:v>
                </c:pt>
                <c:pt idx="24">
                  <c:v>6.08E-2</c:v>
                </c:pt>
                <c:pt idx="25">
                  <c:v>6.3E-2</c:v>
                </c:pt>
                <c:pt idx="26">
                  <c:v>6.6000000000000003E-2</c:v>
                </c:pt>
                <c:pt idx="27">
                  <c:v>6.9000000000000006E-2</c:v>
                </c:pt>
                <c:pt idx="28">
                  <c:v>7.1999999999999995E-2</c:v>
                </c:pt>
                <c:pt idx="29">
                  <c:v>7.4999999999999997E-2</c:v>
                </c:pt>
                <c:pt idx="30">
                  <c:v>7.8E-2</c:v>
                </c:pt>
                <c:pt idx="31">
                  <c:v>8.1000000000000003E-2</c:v>
                </c:pt>
                <c:pt idx="32">
                  <c:v>8.3999999999999991E-2</c:v>
                </c:pt>
                <c:pt idx="33">
                  <c:v>8.6999999999999994E-2</c:v>
                </c:pt>
                <c:pt idx="34">
                  <c:v>0.09</c:v>
                </c:pt>
                <c:pt idx="35">
                  <c:v>9.2999999999999999E-2</c:v>
                </c:pt>
              </c:numCache>
            </c:numRef>
          </c:val>
        </c:ser>
        <c:ser>
          <c:idx val="6"/>
          <c:order val="4"/>
          <c:tx>
            <c:strRef>
              <c:f>'Stoffwerte Dämmung'!$I$34</c:f>
              <c:strCache>
                <c:ptCount val="1"/>
                <c:pt idx="0">
                  <c:v>synth. Kautschuk (FEF) (-50°C bis 150°C)</c:v>
                </c:pt>
              </c:strCache>
            </c:strRef>
          </c:tx>
          <c:marker>
            <c:symbol val="diamond"/>
            <c:size val="7"/>
          </c:marker>
          <c:cat>
            <c:numRef>
              <c:f>'Stoffwerte Dämmung'!$X$28:$BL$28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'Stoffwerte Dämmung'!$X$34:$BH$34</c:f>
              <c:numCache>
                <c:formatCode>General</c:formatCode>
                <c:ptCount val="37"/>
                <c:pt idx="0">
                  <c:v>3.3000000000000002E-2</c:v>
                </c:pt>
                <c:pt idx="1">
                  <c:v>3.3280000000000004E-2</c:v>
                </c:pt>
                <c:pt idx="2">
                  <c:v>3.372E-2</c:v>
                </c:pt>
                <c:pt idx="3">
                  <c:v>3.4320000000000003E-2</c:v>
                </c:pt>
                <c:pt idx="4">
                  <c:v>3.508E-2</c:v>
                </c:pt>
                <c:pt idx="5">
                  <c:v>3.5999999999999997E-2</c:v>
                </c:pt>
                <c:pt idx="6">
                  <c:v>3.7079999999999995E-2</c:v>
                </c:pt>
                <c:pt idx="7">
                  <c:v>3.832E-2</c:v>
                </c:pt>
                <c:pt idx="8">
                  <c:v>3.9719999999999998E-2</c:v>
                </c:pt>
                <c:pt idx="9">
                  <c:v>4.1280000000000004E-2</c:v>
                </c:pt>
                <c:pt idx="10">
                  <c:v>4.2999999999999997E-2</c:v>
                </c:pt>
                <c:pt idx="11">
                  <c:v>4.4880000000000003E-2</c:v>
                </c:pt>
                <c:pt idx="12">
                  <c:v>4.6920000000000003E-2</c:v>
                </c:pt>
                <c:pt idx="13">
                  <c:v>4.9119999999999997E-2</c:v>
                </c:pt>
                <c:pt idx="14">
                  <c:v>5.1480000000000005E-2</c:v>
                </c:pt>
                <c:pt idx="15">
                  <c:v>5.3999999999999999E-2</c:v>
                </c:pt>
                <c:pt idx="16">
                  <c:v>5.6680000000000001E-2</c:v>
                </c:pt>
                <c:pt idx="17">
                  <c:v>5.9520000000000003E-2</c:v>
                </c:pt>
                <c:pt idx="18">
                  <c:v>6.2520000000000006E-2</c:v>
                </c:pt>
                <c:pt idx="19">
                  <c:v>6.5680000000000002E-2</c:v>
                </c:pt>
                <c:pt idx="20">
                  <c:v>6.9000000000000006E-2</c:v>
                </c:pt>
              </c:numCache>
            </c:numRef>
          </c:val>
        </c:ser>
        <c:ser>
          <c:idx val="7"/>
          <c:order val="5"/>
          <c:tx>
            <c:strRef>
              <c:f>'Stoffwerte Dämmung'!$I$35</c:f>
              <c:strCache>
                <c:ptCount val="1"/>
                <c:pt idx="0">
                  <c:v>synth. Kautschuk halogenfrei (FEF) (-50°C bis +105°C)</c:v>
                </c:pt>
              </c:strCache>
            </c:strRef>
          </c:tx>
          <c:marker>
            <c:symbol val="none"/>
          </c:marker>
          <c:dPt>
            <c:idx val="5"/>
            <c:marker>
              <c:symbol val="diamond"/>
              <c:size val="7"/>
            </c:marker>
          </c:dPt>
          <c:dPt>
            <c:idx val="9"/>
            <c:marker>
              <c:symbol val="diamond"/>
              <c:size val="7"/>
            </c:marker>
          </c:dPt>
          <c:cat>
            <c:numRef>
              <c:f>'Stoffwerte Dämmung'!$X$28:$BL$28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'Stoffwerte Dämmung'!$X$35:$BH$35</c:f>
              <c:numCache>
                <c:formatCode>General</c:formatCode>
                <c:ptCount val="37"/>
                <c:pt idx="0">
                  <c:v>3.6999999999999998E-2</c:v>
                </c:pt>
                <c:pt idx="1">
                  <c:v>3.7280000000000001E-2</c:v>
                </c:pt>
                <c:pt idx="2">
                  <c:v>3.7719999999999997E-2</c:v>
                </c:pt>
                <c:pt idx="3">
                  <c:v>3.832E-2</c:v>
                </c:pt>
                <c:pt idx="4">
                  <c:v>3.9079999999999997E-2</c:v>
                </c:pt>
                <c:pt idx="5">
                  <c:v>0.04</c:v>
                </c:pt>
                <c:pt idx="6">
                  <c:v>4.1079999999999998E-2</c:v>
                </c:pt>
                <c:pt idx="7">
                  <c:v>4.2320000000000003E-2</c:v>
                </c:pt>
                <c:pt idx="8">
                  <c:v>4.3720000000000002E-2</c:v>
                </c:pt>
                <c:pt idx="9">
                  <c:v>4.5280000000000001E-2</c:v>
                </c:pt>
                <c:pt idx="10">
                  <c:v>4.7E-2</c:v>
                </c:pt>
                <c:pt idx="11">
                  <c:v>4.888E-2</c:v>
                </c:pt>
                <c:pt idx="12">
                  <c:v>5.092E-2</c:v>
                </c:pt>
                <c:pt idx="13">
                  <c:v>5.3120000000000001E-2</c:v>
                </c:pt>
                <c:pt idx="14">
                  <c:v>5.5480000000000002E-2</c:v>
                </c:pt>
                <c:pt idx="15">
                  <c:v>5.8000000000000003E-2</c:v>
                </c:pt>
                <c:pt idx="16">
                  <c:v>6.0679999999999998E-2</c:v>
                </c:pt>
                <c:pt idx="17">
                  <c:v>6.3520000000000007E-2</c:v>
                </c:pt>
                <c:pt idx="18">
                  <c:v>6.6519999999999996E-2</c:v>
                </c:pt>
                <c:pt idx="19">
                  <c:v>6.9680000000000006E-2</c:v>
                </c:pt>
                <c:pt idx="20">
                  <c:v>7.2999999999999995E-2</c:v>
                </c:pt>
              </c:numCache>
            </c:numRef>
          </c:val>
        </c:ser>
        <c:dLbls/>
        <c:marker val="1"/>
        <c:axId val="73992832"/>
        <c:axId val="74003200"/>
      </c:lineChart>
      <c:catAx>
        <c:axId val="73992832"/>
        <c:scaling>
          <c:orientation val="minMax"/>
        </c:scaling>
        <c:axPos val="b"/>
        <c:title>
          <c:tx>
            <c:rich>
              <a:bodyPr/>
              <a:lstStyle/>
              <a:p>
                <a:pPr>
                  <a:defRPr sz="1000" b="1" i="0" u="none" strike="noStrike" baseline="0">
                    <a:solidFill>
                      <a:srgbClr val="000000"/>
                    </a:solidFill>
                    <a:latin typeface="Calibri"/>
                    <a:ea typeface="Calibri"/>
                    <a:cs typeface="Calibri"/>
                  </a:defRPr>
                </a:pPr>
                <a:r>
                  <a:rPr lang="de-CH"/>
                  <a:t>Mitteltemperatur Dämmung </a:t>
                </a:r>
                <a:r>
                  <a:rPr lang="de-CH">
                    <a:latin typeface="Calibri"/>
                  </a:rPr>
                  <a:t>Ɵ</a:t>
                </a:r>
                <a:r>
                  <a:rPr lang="de-CH" baseline="-25000">
                    <a:latin typeface="Calibri"/>
                  </a:rPr>
                  <a:t>m </a:t>
                </a:r>
                <a:r>
                  <a:rPr lang="de-CH" sz="1000" b="1" i="0" u="none" strike="noStrike" baseline="0">
                    <a:effectLst/>
                    <a:latin typeface="Calibri"/>
                  </a:rPr>
                  <a:t> </a:t>
                </a:r>
                <a:r>
                  <a:rPr lang="de-CH" sz="1000" b="1" i="0" u="none" strike="noStrike" baseline="0">
                    <a:effectLst/>
                  </a:rPr>
                  <a:t>[°C]</a:t>
                </a:r>
                <a:endParaRPr lang="de-CH" baseline="-25000"/>
              </a:p>
            </c:rich>
          </c:tx>
          <c:layout>
            <c:manualLayout>
              <c:xMode val="edge"/>
              <c:yMode val="edge"/>
              <c:x val="0.33980839458491041"/>
              <c:y val="0.93120312679890416"/>
            </c:manualLayout>
          </c:layout>
        </c:title>
        <c:numFmt formatCode="General" sourceLinked="1"/>
        <c:tickLblPos val="nextTo"/>
        <c:txPr>
          <a:bodyPr rot="-3060000" vert="horz"/>
          <a:lstStyle/>
          <a:p>
            <a:pPr>
              <a:defRPr sz="1000" b="0" i="0" u="none" strike="noStrike" baseline="0">
                <a:solidFill>
                  <a:srgbClr val="000000"/>
                </a:solidFill>
                <a:latin typeface="Calibri"/>
                <a:ea typeface="Calibri"/>
                <a:cs typeface="Calibri"/>
              </a:defRPr>
            </a:pPr>
            <a:endParaRPr lang="de-DE"/>
          </a:p>
        </c:txPr>
        <c:crossAx val="74003200"/>
        <c:crosses val="autoZero"/>
        <c:auto val="1"/>
        <c:lblAlgn val="ctr"/>
        <c:lblOffset val="100"/>
        <c:tickLblSkip val="1"/>
      </c:catAx>
      <c:valAx>
        <c:axId val="74003200"/>
        <c:scaling>
          <c:orientation val="minMax"/>
        </c:scaling>
        <c:axPos val="l"/>
        <c:majorGridlines/>
        <c:title>
          <c:tx>
            <c:rich>
              <a:bodyPr/>
              <a:lstStyle/>
              <a:p>
                <a:pPr>
                  <a:defRPr sz="1100" b="0" i="0" u="none" strike="noStrike" baseline="0">
                    <a:solidFill>
                      <a:srgbClr val="000000"/>
                    </a:solidFill>
                    <a:latin typeface="Calibri"/>
                    <a:ea typeface="Calibri"/>
                    <a:cs typeface="Calibri"/>
                  </a:defRPr>
                </a:pPr>
                <a:r>
                  <a:rPr lang="de-CH" sz="1000" b="1" i="0" u="none" strike="noStrike" baseline="0">
                    <a:solidFill>
                      <a:srgbClr val="000000"/>
                    </a:solidFill>
                    <a:latin typeface="Calibri"/>
                  </a:rPr>
                  <a:t>Lambda λ</a:t>
                </a:r>
                <a:r>
                  <a:rPr lang="de-CH" sz="1000" b="1" i="0" u="none" strike="noStrike" baseline="-25000">
                    <a:solidFill>
                      <a:srgbClr val="000000"/>
                    </a:solidFill>
                    <a:latin typeface="Calibri"/>
                  </a:rPr>
                  <a:t>Ɵm  </a:t>
                </a:r>
                <a:r>
                  <a:rPr lang="de-CH" sz="1100" b="1" i="0" u="none" strike="noStrike" baseline="0">
                    <a:effectLst/>
                  </a:rPr>
                  <a:t>[W/mK] </a:t>
                </a:r>
                <a:endParaRPr lang="de-CH" sz="1000" b="1" i="0" u="none" strike="noStrike" baseline="-25000">
                  <a:solidFill>
                    <a:srgbClr val="000000"/>
                  </a:solidFill>
                  <a:latin typeface="Calibri"/>
                </a:endParaRPr>
              </a:p>
            </c:rich>
          </c:tx>
          <c:layout>
            <c:manualLayout>
              <c:xMode val="edge"/>
              <c:yMode val="edge"/>
              <c:x val="7.8446283958094991E-3"/>
              <c:y val="0.28424608021849296"/>
            </c:manualLayout>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3992832"/>
        <c:crosses val="autoZero"/>
        <c:crossBetween val="midCat"/>
      </c:valAx>
    </c:plotArea>
    <c:legend>
      <c:legendPos val="r"/>
      <c:layout>
        <c:manualLayout>
          <c:xMode val="edge"/>
          <c:yMode val="edge"/>
          <c:x val="0.80215533946181294"/>
          <c:y val="4.1981006844776958E-2"/>
          <c:w val="0.18185107838946921"/>
          <c:h val="0.78494767084196071"/>
        </c:manualLayout>
      </c:layout>
      <c:txPr>
        <a:bodyPr/>
        <a:lstStyle/>
        <a:p>
          <a:pPr>
            <a:defRPr sz="1050" b="0" i="0" u="none" strike="noStrike" baseline="0">
              <a:solidFill>
                <a:srgbClr val="000000"/>
              </a:solidFill>
              <a:latin typeface="Calibri"/>
              <a:ea typeface="Calibri"/>
              <a:cs typeface="Calibri"/>
            </a:defRPr>
          </a:pPr>
          <a:endParaRPr lang="de-DE"/>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trlProps/ctrlProp1.xml><?xml version="1.0" encoding="utf-8"?>
<formControlPr xmlns="http://schemas.microsoft.com/office/spreadsheetml/2009/9/main" objectType="Drop" dropStyle="combo" dx="16" fmlaLink="Sprache!$D$8" fmlaRange="Sprache!$B$3:$B$4" noThreeD="1"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4</xdr:col>
      <xdr:colOff>97970</xdr:colOff>
      <xdr:row>41</xdr:row>
      <xdr:rowOff>32653</xdr:rowOff>
    </xdr:from>
    <xdr:to>
      <xdr:col>6</xdr:col>
      <xdr:colOff>762320</xdr:colOff>
      <xdr:row>56</xdr:row>
      <xdr:rowOff>56278</xdr:rowOff>
    </xdr:to>
    <xdr:graphicFrame macro="">
      <xdr:nvGraphicFramePr>
        <xdr:cNvPr id="371072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1057275</xdr:colOff>
      <xdr:row>41</xdr:row>
      <xdr:rowOff>112937</xdr:rowOff>
    </xdr:from>
    <xdr:to>
      <xdr:col>9</xdr:col>
      <xdr:colOff>2074050</xdr:colOff>
      <xdr:row>56</xdr:row>
      <xdr:rowOff>140644</xdr:rowOff>
    </xdr:to>
    <xdr:graphicFrame macro="">
      <xdr:nvGraphicFramePr>
        <xdr:cNvPr id="371072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2381250</xdr:colOff>
      <xdr:row>41</xdr:row>
      <xdr:rowOff>80281</xdr:rowOff>
    </xdr:from>
    <xdr:to>
      <xdr:col>12</xdr:col>
      <xdr:colOff>695325</xdr:colOff>
      <xdr:row>56</xdr:row>
      <xdr:rowOff>103906</xdr:rowOff>
    </xdr:to>
    <xdr:graphicFrame macro="">
      <xdr:nvGraphicFramePr>
        <xdr:cNvPr id="371072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46</xdr:row>
      <xdr:rowOff>171448</xdr:rowOff>
    </xdr:from>
    <xdr:to>
      <xdr:col>6</xdr:col>
      <xdr:colOff>426225</xdr:colOff>
      <xdr:row>58</xdr:row>
      <xdr:rowOff>183148</xdr:rowOff>
    </xdr:to>
    <xdr:graphicFrame macro="">
      <xdr:nvGraphicFramePr>
        <xdr:cNvPr id="372300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790574</xdr:colOff>
      <xdr:row>46</xdr:row>
      <xdr:rowOff>19050</xdr:rowOff>
    </xdr:from>
    <xdr:to>
      <xdr:col>9</xdr:col>
      <xdr:colOff>1838325</xdr:colOff>
      <xdr:row>59</xdr:row>
      <xdr:rowOff>28574</xdr:rowOff>
    </xdr:to>
    <xdr:graphicFrame macro="">
      <xdr:nvGraphicFramePr>
        <xdr:cNvPr id="37230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2305050</xdr:colOff>
      <xdr:row>46</xdr:row>
      <xdr:rowOff>57149</xdr:rowOff>
    </xdr:from>
    <xdr:to>
      <xdr:col>12</xdr:col>
      <xdr:colOff>658500</xdr:colOff>
      <xdr:row>58</xdr:row>
      <xdr:rowOff>200024</xdr:rowOff>
    </xdr:to>
    <xdr:graphicFrame macro="">
      <xdr:nvGraphicFramePr>
        <xdr:cNvPr id="37230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314326</xdr:colOff>
      <xdr:row>38</xdr:row>
      <xdr:rowOff>66675</xdr:rowOff>
    </xdr:from>
    <xdr:to>
      <xdr:col>34</xdr:col>
      <xdr:colOff>323851</xdr:colOff>
      <xdr:row>62</xdr:row>
      <xdr:rowOff>95250</xdr:rowOff>
    </xdr:to>
    <xdr:graphicFrame macro="">
      <xdr:nvGraphicFramePr>
        <xdr:cNvPr id="190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0.35265</cdr:x>
      <cdr:y>0.18874</cdr:y>
    </cdr:from>
    <cdr:to>
      <cdr:x>0.46201</cdr:x>
      <cdr:y>0.30728</cdr:y>
    </cdr:to>
    <cdr:sp macro="" textlink="">
      <cdr:nvSpPr>
        <cdr:cNvPr id="2" name="Textfeld 1"/>
        <cdr:cNvSpPr txBox="1"/>
      </cdr:nvSpPr>
      <cdr:spPr>
        <a:xfrm xmlns:a="http://schemas.openxmlformats.org/drawingml/2006/main">
          <a:off x="3165962" y="746614"/>
          <a:ext cx="981808" cy="468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800" b="1"/>
            <a:t>Synth. Kautschuk halogenfrei (FEF)</a:t>
          </a:r>
        </a:p>
      </cdr:txBody>
    </cdr:sp>
  </cdr:relSizeAnchor>
  <cdr:relSizeAnchor xmlns:cdr="http://schemas.openxmlformats.org/drawingml/2006/chartDrawing">
    <cdr:from>
      <cdr:x>0.47412</cdr:x>
      <cdr:y>0.19436</cdr:y>
    </cdr:from>
    <cdr:to>
      <cdr:x>0.58116</cdr:x>
      <cdr:y>0.29802</cdr:y>
    </cdr:to>
    <cdr:sp macro="" textlink="">
      <cdr:nvSpPr>
        <cdr:cNvPr id="3" name="Textfeld 1"/>
        <cdr:cNvSpPr txBox="1"/>
      </cdr:nvSpPr>
      <cdr:spPr>
        <a:xfrm xmlns:a="http://schemas.openxmlformats.org/drawingml/2006/main">
          <a:off x="4256455" y="768838"/>
          <a:ext cx="961047" cy="410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Synth. Kautschuk halogenfrei (FEF)</a:t>
          </a:r>
        </a:p>
      </cdr:txBody>
    </cdr:sp>
  </cdr:relSizeAnchor>
  <cdr:relSizeAnchor xmlns:cdr="http://schemas.openxmlformats.org/drawingml/2006/chartDrawing">
    <cdr:from>
      <cdr:x>0.67488</cdr:x>
      <cdr:y>0.05359</cdr:y>
    </cdr:from>
    <cdr:to>
      <cdr:x>0.755</cdr:x>
      <cdr:y>0.12576</cdr:y>
    </cdr:to>
    <cdr:sp macro="" textlink="">
      <cdr:nvSpPr>
        <cdr:cNvPr id="4" name="Textfeld 1"/>
        <cdr:cNvSpPr txBox="1"/>
      </cdr:nvSpPr>
      <cdr:spPr>
        <a:xfrm xmlns:a="http://schemas.openxmlformats.org/drawingml/2006/main">
          <a:off x="6058877" y="211993"/>
          <a:ext cx="719258" cy="28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Glaswolle</a:t>
          </a:r>
        </a:p>
      </cdr:txBody>
    </cdr:sp>
  </cdr:relSizeAnchor>
  <cdr:relSizeAnchor xmlns:cdr="http://schemas.openxmlformats.org/drawingml/2006/chartDrawing">
    <cdr:from>
      <cdr:x>0.70508</cdr:x>
      <cdr:y>0.1925</cdr:y>
    </cdr:from>
    <cdr:to>
      <cdr:x>0.7852</cdr:x>
      <cdr:y>0.26468</cdr:y>
    </cdr:to>
    <cdr:sp macro="" textlink="">
      <cdr:nvSpPr>
        <cdr:cNvPr id="5" name="Textfeld 1"/>
        <cdr:cNvSpPr txBox="1"/>
      </cdr:nvSpPr>
      <cdr:spPr>
        <a:xfrm xmlns:a="http://schemas.openxmlformats.org/drawingml/2006/main">
          <a:off x="6329973" y="761511"/>
          <a:ext cx="719258" cy="28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Steinwolle</a:t>
          </a:r>
        </a:p>
      </cdr:txBody>
    </cdr:sp>
  </cdr:relSizeAnchor>
  <cdr:relSizeAnchor xmlns:cdr="http://schemas.openxmlformats.org/drawingml/2006/chartDrawing">
    <cdr:from>
      <cdr:x>0.39243</cdr:x>
      <cdr:y>0.51927</cdr:y>
    </cdr:from>
    <cdr:to>
      <cdr:x>0.47254</cdr:x>
      <cdr:y>0.59145</cdr:y>
    </cdr:to>
    <cdr:sp macro="" textlink="">
      <cdr:nvSpPr>
        <cdr:cNvPr id="6" name="Textfeld 1"/>
        <cdr:cNvSpPr txBox="1"/>
      </cdr:nvSpPr>
      <cdr:spPr>
        <a:xfrm xmlns:a="http://schemas.openxmlformats.org/drawingml/2006/main">
          <a:off x="3498652" y="2072411"/>
          <a:ext cx="714269" cy="288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PIR</a:t>
          </a:r>
        </a:p>
      </cdr:txBody>
    </cdr:sp>
  </cdr:relSizeAnchor>
  <cdr:relSizeAnchor xmlns:cdr="http://schemas.openxmlformats.org/drawingml/2006/chartDrawing">
    <cdr:from>
      <cdr:x>0.64645</cdr:x>
      <cdr:y>0.77409</cdr:y>
    </cdr:from>
    <cdr:to>
      <cdr:x>0.78193</cdr:x>
      <cdr:y>0.84627</cdr:y>
    </cdr:to>
    <cdr:sp macro="" textlink="">
      <cdr:nvSpPr>
        <cdr:cNvPr id="7" name="Textfeld 1"/>
        <cdr:cNvSpPr txBox="1"/>
      </cdr:nvSpPr>
      <cdr:spPr>
        <a:xfrm xmlns:a="http://schemas.openxmlformats.org/drawingml/2006/main">
          <a:off x="5803655" y="3062165"/>
          <a:ext cx="1216269" cy="28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Keine Dämmung</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466726</xdr:colOff>
      <xdr:row>51</xdr:row>
      <xdr:rowOff>66675</xdr:rowOff>
    </xdr:from>
    <xdr:to>
      <xdr:col>6</xdr:col>
      <xdr:colOff>85725</xdr:colOff>
      <xdr:row>54</xdr:row>
      <xdr:rowOff>95250</xdr:rowOff>
    </xdr:to>
    <xdr:sp macro="" textlink="">
      <xdr:nvSpPr>
        <xdr:cNvPr id="4" name="Pfeil nach rechts 3"/>
        <xdr:cNvSpPr/>
      </xdr:nvSpPr>
      <xdr:spPr>
        <a:xfrm>
          <a:off x="4600576" y="8391525"/>
          <a:ext cx="2247899" cy="514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wisspor.ch/" TargetMode="External"/><Relationship Id="rId7" Type="http://schemas.openxmlformats.org/officeDocument/2006/relationships/ctrlProp" Target="../ctrlProps/ctrlProp1.xm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www.swisspor.ch/" TargetMode="External"/><Relationship Id="rId7" Type="http://schemas.openxmlformats.org/officeDocument/2006/relationships/ctrlProp" Target="../ctrlProps/ctrlProp2.xm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printerSettings" Target="../printerSettings/printerSettings2.bin"/><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hyperlink" Target="http://www.swisspor.ch/" TargetMode="External"/><Relationship Id="rId7" Type="http://schemas.openxmlformats.org/officeDocument/2006/relationships/ctrlProp" Target="../ctrlProps/ctrlProp5.xm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6" Type="http://schemas.openxmlformats.org/officeDocument/2006/relationships/vmlDrawing" Target="../drawings/vmlDrawing3.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hyperlink" Target="http://www.swisspor.ch/" TargetMode="Externa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regisol.ch/" TargetMode="External"/><Relationship Id="rId3" Type="http://schemas.openxmlformats.org/officeDocument/2006/relationships/hyperlink" Target="http://www.swisspor.ch/" TargetMode="External"/><Relationship Id="rId7" Type="http://schemas.openxmlformats.org/officeDocument/2006/relationships/hyperlink" Target="http://www.elri.ch/" TargetMode="Externa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6" Type="http://schemas.openxmlformats.org/officeDocument/2006/relationships/hyperlink" Target="http://www.swisspor.ch/" TargetMode="External"/><Relationship Id="rId5" Type="http://schemas.openxmlformats.org/officeDocument/2006/relationships/hyperlink" Target="http://www.regisol.ch/" TargetMode="External"/><Relationship Id="rId10" Type="http://schemas.openxmlformats.org/officeDocument/2006/relationships/printerSettings" Target="../printerSettings/printerSettings9.bin"/><Relationship Id="rId4" Type="http://schemas.openxmlformats.org/officeDocument/2006/relationships/hyperlink" Target="http://www.elri.ch/" TargetMode="External"/><Relationship Id="rId9" Type="http://schemas.openxmlformats.org/officeDocument/2006/relationships/hyperlink" Target="http://www.swisspor.ch/" TargetMode="External"/></Relationships>
</file>

<file path=xl/worksheets/sheet1.xml><?xml version="1.0" encoding="utf-8"?>
<worksheet xmlns="http://schemas.openxmlformats.org/spreadsheetml/2006/main" xmlns:r="http://schemas.openxmlformats.org/officeDocument/2006/relationships">
  <sheetPr codeName="TBStart">
    <pageSetUpPr fitToPage="1"/>
  </sheetPr>
  <dimension ref="A1:Y98"/>
  <sheetViews>
    <sheetView showGridLines="0" tabSelected="1" zoomScale="120" zoomScaleNormal="120" zoomScaleSheetLayoutView="100" workbookViewId="0">
      <selection activeCell="E28" sqref="E28:N33"/>
    </sheetView>
  </sheetViews>
  <sheetFormatPr baseColWidth="10" defaultRowHeight="15.75"/>
  <cols>
    <col min="1" max="1" width="2.85546875" style="325" customWidth="1"/>
    <col min="2" max="2" width="23.42578125" style="325" customWidth="1"/>
    <col min="3" max="4" width="2.85546875" style="325" customWidth="1"/>
    <col min="5" max="5" width="11.42578125" style="325" customWidth="1"/>
    <col min="6" max="6" width="12.85546875" style="325" customWidth="1"/>
    <col min="7" max="7" width="1.5703125" style="325" customWidth="1"/>
    <col min="8" max="8" width="28.7109375" style="325" customWidth="1"/>
    <col min="9" max="9" width="7.140625" style="325" customWidth="1"/>
    <col min="10" max="10" width="15.140625" style="325" customWidth="1"/>
    <col min="11" max="11" width="2" style="325" customWidth="1"/>
    <col min="12" max="12" width="13.42578125" style="325" customWidth="1"/>
    <col min="13" max="13" width="1.5703125" style="325" customWidth="1"/>
    <col min="14" max="14" width="28.7109375" style="325" customWidth="1"/>
    <col min="15" max="15" width="11.42578125" style="325"/>
    <col min="16" max="23" width="11.42578125" style="203"/>
    <col min="24" max="16384" width="11.42578125" style="325"/>
  </cols>
  <sheetData>
    <row r="1" spans="1:25" ht="15.7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c r="Y1" s="322"/>
    </row>
    <row r="2" spans="1:25" ht="33.950000000000003" customHeight="1">
      <c r="A2" s="322"/>
      <c r="B2" s="543" t="s">
        <v>562</v>
      </c>
      <c r="C2" s="322"/>
      <c r="D2" s="322"/>
      <c r="E2" s="326" t="str">
        <f>Sprache!F27</f>
        <v>Rechentool PIR-RT2</v>
      </c>
      <c r="F2" s="322"/>
      <c r="G2" s="322"/>
      <c r="H2" s="322"/>
      <c r="I2" s="322"/>
      <c r="J2" s="322"/>
      <c r="K2" s="322"/>
      <c r="L2" s="322"/>
      <c r="M2" s="322"/>
      <c r="N2" s="327"/>
      <c r="O2" s="322"/>
      <c r="P2" s="322"/>
      <c r="Q2" s="322"/>
      <c r="R2" s="322"/>
      <c r="S2" s="322"/>
      <c r="T2" s="322"/>
      <c r="U2" s="322"/>
      <c r="V2" s="322"/>
      <c r="W2" s="322"/>
      <c r="X2" s="322"/>
      <c r="Y2" s="322"/>
    </row>
    <row r="3" spans="1:25" ht="15.75" customHeight="1">
      <c r="A3" s="322"/>
      <c r="B3" s="403"/>
      <c r="C3" s="322"/>
      <c r="D3" s="322"/>
      <c r="E3" s="322" t="str">
        <f>Sprache!F28</f>
        <v xml:space="preserve"> für Rohrdämmungen im Wärme- und Kältebereich.</v>
      </c>
      <c r="F3" s="322"/>
      <c r="G3" s="322"/>
      <c r="H3" s="322"/>
      <c r="I3" s="322"/>
      <c r="J3" s="322"/>
      <c r="K3" s="322"/>
      <c r="L3" s="322"/>
      <c r="M3" s="322"/>
      <c r="N3" s="327"/>
      <c r="O3" s="322"/>
      <c r="P3" s="322"/>
      <c r="Q3" s="322"/>
      <c r="R3" s="322"/>
      <c r="S3" s="322"/>
      <c r="T3" s="322"/>
      <c r="U3" s="322"/>
      <c r="V3" s="322"/>
      <c r="W3" s="322"/>
      <c r="X3" s="322"/>
      <c r="Y3" s="322"/>
    </row>
    <row r="4" spans="1:25" ht="15.75" customHeight="1">
      <c r="A4" s="322"/>
      <c r="B4" s="544"/>
      <c r="C4" s="322"/>
      <c r="D4" s="322"/>
      <c r="E4" s="322"/>
      <c r="F4" s="322"/>
      <c r="G4" s="322"/>
      <c r="H4" s="322"/>
      <c r="I4" s="322"/>
      <c r="J4" s="322"/>
      <c r="K4" s="322"/>
      <c r="L4" s="322"/>
      <c r="M4" s="322"/>
      <c r="N4" s="327" t="str">
        <f>IF(N14="","Objektname",N14)</f>
        <v>Objektname</v>
      </c>
      <c r="O4" s="322"/>
      <c r="P4" s="322"/>
      <c r="Q4" s="322"/>
      <c r="R4" s="322"/>
      <c r="S4" s="322"/>
      <c r="T4" s="322"/>
      <c r="U4" s="322"/>
      <c r="V4" s="322"/>
      <c r="W4" s="322"/>
      <c r="X4" s="322"/>
      <c r="Y4" s="322"/>
    </row>
    <row r="5" spans="1:25" ht="15.75" customHeight="1">
      <c r="A5" s="322"/>
      <c r="B5" s="544"/>
      <c r="C5" s="322"/>
      <c r="D5" s="322"/>
      <c r="E5" s="322"/>
      <c r="F5" s="322"/>
      <c r="G5" s="322"/>
      <c r="H5" s="322"/>
      <c r="I5" s="322"/>
      <c r="J5" s="322"/>
      <c r="K5" s="322"/>
      <c r="L5" s="322"/>
      <c r="M5" s="322"/>
      <c r="N5" s="327" t="str">
        <f>IF(N16="","Objektort",N16)</f>
        <v>Objektort</v>
      </c>
      <c r="O5" s="322"/>
      <c r="P5" s="322"/>
      <c r="Q5" s="322"/>
      <c r="R5" s="322"/>
      <c r="S5" s="322"/>
      <c r="T5" s="322"/>
      <c r="U5" s="322"/>
      <c r="V5" s="322"/>
      <c r="W5" s="322"/>
      <c r="X5" s="322"/>
      <c r="Y5" s="322"/>
    </row>
    <row r="6" spans="1:25" ht="15.75" customHeight="1">
      <c r="A6" s="322"/>
      <c r="B6" s="660" t="str">
        <f>Sprache!F320</f>
        <v>swisspor AG</v>
      </c>
      <c r="C6" s="322"/>
      <c r="D6" s="323"/>
      <c r="E6" s="323"/>
      <c r="F6" s="323"/>
      <c r="G6" s="323"/>
      <c r="H6" s="323"/>
      <c r="I6" s="323"/>
      <c r="J6" s="323"/>
      <c r="K6" s="323"/>
      <c r="L6" s="323"/>
      <c r="M6" s="323"/>
      <c r="N6" s="550" t="str">
        <f>VLOOKUP(Sprache!D8,Sprache!C3:D4,2,)</f>
        <v>Deutsch</v>
      </c>
    </row>
    <row r="7" spans="1:25" ht="15.75" customHeight="1">
      <c r="A7" s="322"/>
      <c r="B7" s="474" t="str">
        <f>Sprache!F321</f>
        <v>Industriestrasse</v>
      </c>
      <c r="C7" s="322"/>
      <c r="E7" s="682" t="str">
        <f>Sprache!F33</f>
        <v>Dieses einfache Excel-Tool dient zur Berechnung der Dämmungen rund um Rohre und zur Abschätzung der Kosten/Energie/CO2-Einsparungen zwischen der Variante mit PIR Dämmung und einer Variante mit beliebiger Dämmung. Für die Heizungstechnik kann damit der Wärme- und Berührungsschutz, für die Kältetechnik der Kälte-, Tauwasser- und Feuchteschutz berechnet werden.</v>
      </c>
      <c r="F7" s="682"/>
      <c r="G7" s="682"/>
      <c r="H7" s="682"/>
      <c r="I7" s="682"/>
      <c r="J7" s="682"/>
      <c r="K7" s="682"/>
      <c r="L7" s="682"/>
      <c r="M7" s="545"/>
    </row>
    <row r="8" spans="1:25" ht="15.75" customHeight="1">
      <c r="A8" s="322"/>
      <c r="B8" s="474" t="str">
        <f>Sprache!F322</f>
        <v>CH-5623 Boswil</v>
      </c>
      <c r="C8" s="322"/>
      <c r="E8" s="682"/>
      <c r="F8" s="682"/>
      <c r="G8" s="682"/>
      <c r="H8" s="682"/>
      <c r="I8" s="682"/>
      <c r="J8" s="682"/>
      <c r="K8" s="682"/>
      <c r="L8" s="682"/>
      <c r="M8" s="545"/>
    </row>
    <row r="9" spans="1:25" ht="15.75" customHeight="1">
      <c r="A9" s="322"/>
      <c r="B9" s="474" t="str">
        <f>Sprache!F323</f>
        <v>Tel  +41 (0) 56 678 98 98</v>
      </c>
      <c r="C9" s="322"/>
      <c r="E9" s="682"/>
      <c r="F9" s="682"/>
      <c r="G9" s="682"/>
      <c r="H9" s="682"/>
      <c r="I9" s="682"/>
      <c r="J9" s="682"/>
      <c r="K9" s="682"/>
      <c r="L9" s="682"/>
      <c r="M9" s="545"/>
    </row>
    <row r="10" spans="1:25" ht="15.75" customHeight="1">
      <c r="A10" s="322"/>
      <c r="B10" s="474" t="str">
        <f>Sprache!F324</f>
        <v>Fax +41 (0) 56 678 98 99</v>
      </c>
      <c r="C10" s="322"/>
      <c r="E10" s="682"/>
      <c r="F10" s="682"/>
      <c r="G10" s="682"/>
      <c r="H10" s="682"/>
      <c r="I10" s="682"/>
      <c r="J10" s="682"/>
      <c r="K10" s="682"/>
      <c r="L10" s="682"/>
      <c r="M10" s="545"/>
    </row>
    <row r="11" spans="1:25" ht="15.75" customHeight="1">
      <c r="A11" s="322"/>
      <c r="B11" s="661" t="str">
        <f>Sprache!F325</f>
        <v>www.swisspor.ch</v>
      </c>
      <c r="C11" s="322"/>
      <c r="E11" s="684" t="str">
        <f>Sprache!F34</f>
        <v>Die Berechnungen beschränken sich auf flüssige Medien und basieren auf Codes, welche in Makros hinterlegt sind.</v>
      </c>
      <c r="F11" s="684"/>
      <c r="G11" s="684"/>
      <c r="H11" s="684"/>
      <c r="I11" s="684"/>
      <c r="J11" s="684"/>
      <c r="K11" s="684"/>
      <c r="L11" s="684"/>
      <c r="M11" s="545"/>
    </row>
    <row r="12" spans="1:25" ht="15.75" customHeight="1">
      <c r="A12" s="322"/>
      <c r="B12" s="660"/>
      <c r="C12" s="322"/>
      <c r="E12" s="684"/>
      <c r="F12" s="684"/>
      <c r="G12" s="684"/>
      <c r="H12" s="684"/>
      <c r="I12" s="684"/>
      <c r="J12" s="684"/>
      <c r="K12" s="684"/>
      <c r="L12" s="684"/>
    </row>
    <row r="13" spans="1:25" ht="15.75" customHeight="1">
      <c r="A13" s="322"/>
      <c r="B13" s="660" t="str">
        <f>Sprache!F327</f>
        <v xml:space="preserve">Elri AG
</v>
      </c>
      <c r="C13" s="322"/>
      <c r="O13" s="546"/>
    </row>
    <row r="14" spans="1:25" ht="15.75" customHeight="1">
      <c r="A14" s="322"/>
      <c r="B14" s="474" t="str">
        <f>Sprache!F328</f>
        <v>Gewerbestrasse 3</v>
      </c>
      <c r="C14" s="322"/>
      <c r="E14" s="325" t="str">
        <f>Sprache!F25</f>
        <v>Kunde</v>
      </c>
      <c r="F14" s="547" t="str">
        <f>Sprache!F19</f>
        <v>Firma</v>
      </c>
      <c r="H14" s="563"/>
      <c r="J14" s="325" t="str">
        <f>Sprache!F14</f>
        <v>Objekt</v>
      </c>
      <c r="L14" s="547" t="str">
        <f>Sprache!F15</f>
        <v>Name</v>
      </c>
      <c r="N14" s="563"/>
      <c r="O14" s="546"/>
    </row>
    <row r="15" spans="1:25" ht="15.75" customHeight="1">
      <c r="A15" s="322"/>
      <c r="B15" s="474" t="str">
        <f>Sprache!F329</f>
        <v>CH-4552 Derendingen</v>
      </c>
      <c r="C15" s="322"/>
      <c r="F15" s="547" t="str">
        <f>Sprache!F20</f>
        <v>Sachbearbeiter</v>
      </c>
      <c r="H15" s="563"/>
      <c r="L15" s="547" t="str">
        <f>Sprache!F16</f>
        <v>Strasse</v>
      </c>
      <c r="N15" s="563"/>
    </row>
    <row r="16" spans="1:25" ht="15.75" customHeight="1">
      <c r="A16" s="322"/>
      <c r="B16" s="474" t="str">
        <f>Sprache!F330</f>
        <v>Tel: +041 (0)32 681 33 11</v>
      </c>
      <c r="C16" s="322"/>
      <c r="F16" s="547" t="str">
        <f>Sprache!F16</f>
        <v>Strasse</v>
      </c>
      <c r="H16" s="563"/>
      <c r="L16" s="547" t="str">
        <f>Sprache!F17</f>
        <v>Ort</v>
      </c>
      <c r="N16" s="563"/>
    </row>
    <row r="17" spans="1:20" ht="15.75" customHeight="1">
      <c r="A17" s="322"/>
      <c r="B17" s="474" t="str">
        <f>Sprache!F331</f>
        <v>Fax: +041(0)32 682 15 05</v>
      </c>
      <c r="C17" s="322"/>
      <c r="F17" s="547" t="str">
        <f>Sprache!F17</f>
        <v>Ort</v>
      </c>
      <c r="H17" s="563"/>
    </row>
    <row r="18" spans="1:20" ht="15.75" customHeight="1">
      <c r="A18" s="322"/>
      <c r="B18" s="661" t="str">
        <f>Sprache!F332</f>
        <v>www.elri.ch</v>
      </c>
      <c r="C18" s="322"/>
      <c r="F18" s="547" t="str">
        <f>Sprache!F21</f>
        <v>Tel.</v>
      </c>
      <c r="H18" s="563"/>
      <c r="J18" s="325" t="str">
        <f>Sprache!F23</f>
        <v>Berechnungsdatum</v>
      </c>
      <c r="N18" s="563"/>
    </row>
    <row r="19" spans="1:20" ht="15.75" customHeight="1">
      <c r="A19" s="322"/>
      <c r="B19" s="477"/>
      <c r="C19" s="322"/>
      <c r="F19" s="547" t="str">
        <f>Sprache!F22</f>
        <v>E-Mail</v>
      </c>
      <c r="H19" s="563"/>
      <c r="P19" s="325"/>
      <c r="Q19" s="325"/>
      <c r="R19" s="325"/>
      <c r="S19" s="325"/>
      <c r="T19" s="325"/>
    </row>
    <row r="20" spans="1:20" ht="15.75" customHeight="1">
      <c r="A20" s="322"/>
      <c r="B20" s="660" t="str">
        <f>Sprache!F334</f>
        <v>Regisol AG</v>
      </c>
      <c r="C20" s="322"/>
    </row>
    <row r="21" spans="1:20" ht="15.75" customHeight="1">
      <c r="A21" s="322"/>
      <c r="B21" s="474" t="str">
        <f>Sprache!F335</f>
        <v>Schwalbenweg 3</v>
      </c>
      <c r="C21" s="322"/>
      <c r="E21" s="325" t="str">
        <f>Sprache!F18</f>
        <v>Planer</v>
      </c>
      <c r="F21" s="547" t="str">
        <f>Sprache!F19</f>
        <v>Firma</v>
      </c>
      <c r="H21" s="563"/>
      <c r="J21" s="325" t="str">
        <f>Sprache!F24</f>
        <v>Rückfragen an</v>
      </c>
      <c r="L21" s="547" t="str">
        <f>Sprache!F20</f>
        <v>Sachbearbeiter</v>
      </c>
      <c r="N21" s="563"/>
    </row>
    <row r="22" spans="1:20" ht="15.75" customHeight="1">
      <c r="A22" s="322"/>
      <c r="B22" s="474" t="str">
        <f>Sprache!F336</f>
        <v>CH-3292 Busswil bei Büren</v>
      </c>
      <c r="C22" s="322"/>
      <c r="F22" s="547" t="str">
        <f>Sprache!F20</f>
        <v>Sachbearbeiter</v>
      </c>
      <c r="H22" s="563"/>
      <c r="L22" s="548" t="str">
        <f>Sprache!F21</f>
        <v>Tel.</v>
      </c>
      <c r="N22" s="563"/>
    </row>
    <row r="23" spans="1:20" ht="15.75" customHeight="1">
      <c r="A23" s="322"/>
      <c r="B23" s="474" t="str">
        <f>Sprache!F337</f>
        <v>Tel: +041 (0)385 22 33</v>
      </c>
      <c r="C23" s="322"/>
      <c r="F23" s="547" t="str">
        <f>Sprache!F16</f>
        <v>Strasse</v>
      </c>
      <c r="H23" s="563"/>
      <c r="L23" s="547" t="str">
        <f>Sprache!F26</f>
        <v>Fax</v>
      </c>
      <c r="N23" s="563"/>
    </row>
    <row r="24" spans="1:20" ht="15.75" customHeight="1">
      <c r="A24" s="322"/>
      <c r="B24" s="474" t="str">
        <f>Sprache!F338</f>
        <v>Fax: +041(0)385 22 35</v>
      </c>
      <c r="C24" s="322"/>
      <c r="F24" s="547" t="str">
        <f>Sprache!F17</f>
        <v>Ort</v>
      </c>
      <c r="H24" s="563"/>
      <c r="L24" s="548" t="str">
        <f>Sprache!F22</f>
        <v>E-Mail</v>
      </c>
      <c r="N24" s="563"/>
    </row>
    <row r="25" spans="1:20" ht="15.75" customHeight="1">
      <c r="A25" s="322"/>
      <c r="B25" s="661" t="str">
        <f>Sprache!F339</f>
        <v>www.regisol.ch</v>
      </c>
      <c r="C25" s="322"/>
      <c r="F25" s="547" t="str">
        <f>Sprache!F21</f>
        <v>Tel.</v>
      </c>
      <c r="H25" s="563"/>
    </row>
    <row r="26" spans="1:20" ht="15.75" customHeight="1">
      <c r="A26" s="322"/>
      <c r="B26" s="322"/>
      <c r="C26" s="322"/>
      <c r="F26" s="547" t="str">
        <f>Sprache!F22</f>
        <v>E-Mail</v>
      </c>
      <c r="H26" s="564"/>
    </row>
    <row r="27" spans="1:20" ht="15.75" customHeight="1">
      <c r="A27" s="322"/>
      <c r="B27" s="322"/>
      <c r="C27" s="322"/>
      <c r="E27" s="549" t="str">
        <f>Sprache!F29</f>
        <v>Bemerkungen</v>
      </c>
      <c r="F27" s="542"/>
    </row>
    <row r="28" spans="1:20" ht="15.75" customHeight="1">
      <c r="A28" s="322"/>
      <c r="B28" s="322"/>
      <c r="C28" s="322"/>
      <c r="E28" s="683"/>
      <c r="F28" s="683"/>
      <c r="G28" s="683"/>
      <c r="H28" s="683"/>
      <c r="I28" s="683"/>
      <c r="J28" s="683"/>
      <c r="K28" s="683"/>
      <c r="L28" s="683"/>
      <c r="M28" s="683"/>
      <c r="N28" s="683"/>
    </row>
    <row r="29" spans="1:20" ht="15.75" customHeight="1">
      <c r="A29" s="322"/>
      <c r="B29" s="322"/>
      <c r="C29" s="322"/>
      <c r="E29" s="683"/>
      <c r="F29" s="683"/>
      <c r="G29" s="683"/>
      <c r="H29" s="683"/>
      <c r="I29" s="683"/>
      <c r="J29" s="683"/>
      <c r="K29" s="683"/>
      <c r="L29" s="683"/>
      <c r="M29" s="683"/>
      <c r="N29" s="683"/>
    </row>
    <row r="30" spans="1:20" ht="15.75" customHeight="1">
      <c r="A30" s="322"/>
      <c r="B30" s="322"/>
      <c r="C30" s="322"/>
      <c r="E30" s="683"/>
      <c r="F30" s="683"/>
      <c r="G30" s="683"/>
      <c r="H30" s="683"/>
      <c r="I30" s="683"/>
      <c r="J30" s="683"/>
      <c r="K30" s="683"/>
      <c r="L30" s="683"/>
      <c r="M30" s="683"/>
      <c r="N30" s="683"/>
    </row>
    <row r="31" spans="1:20" ht="15.75" customHeight="1">
      <c r="A31" s="322"/>
      <c r="B31" s="322"/>
      <c r="C31" s="322"/>
      <c r="E31" s="683"/>
      <c r="F31" s="683"/>
      <c r="G31" s="683"/>
      <c r="H31" s="683"/>
      <c r="I31" s="683"/>
      <c r="J31" s="683"/>
      <c r="K31" s="683"/>
      <c r="L31" s="683"/>
      <c r="M31" s="683"/>
      <c r="N31" s="683"/>
    </row>
    <row r="32" spans="1:20" ht="15.75" customHeight="1">
      <c r="A32" s="322"/>
      <c r="B32" s="322"/>
      <c r="C32" s="322"/>
      <c r="E32" s="683"/>
      <c r="F32" s="683"/>
      <c r="G32" s="683"/>
      <c r="H32" s="683"/>
      <c r="I32" s="683"/>
      <c r="J32" s="683"/>
      <c r="K32" s="683"/>
      <c r="L32" s="683"/>
      <c r="M32" s="683"/>
      <c r="N32" s="683"/>
    </row>
    <row r="33" spans="1:14" ht="15.75" customHeight="1">
      <c r="A33" s="322"/>
      <c r="B33" s="322"/>
      <c r="C33" s="322"/>
      <c r="E33" s="683"/>
      <c r="F33" s="683"/>
      <c r="G33" s="683"/>
      <c r="H33" s="683"/>
      <c r="I33" s="683"/>
      <c r="J33" s="683"/>
      <c r="K33" s="683"/>
      <c r="L33" s="683"/>
      <c r="M33" s="683"/>
      <c r="N33" s="683"/>
    </row>
    <row r="34" spans="1:14" ht="15.75" customHeight="1">
      <c r="A34" s="322"/>
      <c r="B34" s="322"/>
      <c r="C34" s="322"/>
    </row>
    <row r="35" spans="1:14" ht="15.75" customHeight="1">
      <c r="A35" s="322"/>
      <c r="B35" s="384" t="s">
        <v>766</v>
      </c>
      <c r="C35" s="322"/>
      <c r="E35" s="680" t="str">
        <f>Sprache!F30</f>
        <v>Das vorliegende Tool wurde von der Hochule Technik &amp; Architektur Luzern im Auftrag der Interessengemeinschaft proPIR entwickelt.</v>
      </c>
    </row>
    <row r="36" spans="1:14" ht="15.75" customHeight="1">
      <c r="A36" s="322"/>
      <c r="B36" s="384" t="s">
        <v>292</v>
      </c>
      <c r="C36" s="322"/>
      <c r="E36" s="681" t="str">
        <f>Sprache!F31</f>
        <v>ProPIR haftet nicht für Schäden, die durch die Anwendung des vorliegenden Tools entstehen können.</v>
      </c>
    </row>
    <row r="37" spans="1:14" s="203" customFormat="1" ht="15.75" customHeight="1">
      <c r="A37" s="322"/>
      <c r="B37" s="675">
        <v>3</v>
      </c>
      <c r="C37" s="322"/>
    </row>
    <row r="38" spans="1:14" s="203" customFormat="1"/>
    <row r="39" spans="1:14" s="203" customFormat="1"/>
    <row r="40" spans="1:14" s="203" customFormat="1"/>
    <row r="41" spans="1:14" s="203" customFormat="1"/>
    <row r="42" spans="1:14" s="203" customFormat="1"/>
    <row r="43" spans="1:14" s="203" customFormat="1"/>
    <row r="44" spans="1:14" s="203" customFormat="1"/>
    <row r="45" spans="1:14" s="203" customFormat="1"/>
    <row r="46" spans="1:14" s="203" customFormat="1"/>
    <row r="47" spans="1:14" s="203" customFormat="1"/>
    <row r="48" spans="1:14" s="203" customFormat="1"/>
    <row r="49" s="203" customFormat="1"/>
    <row r="50" s="203" customFormat="1"/>
    <row r="51" s="203" customFormat="1"/>
    <row r="52" s="203" customFormat="1"/>
    <row r="53" s="203" customFormat="1"/>
    <row r="54" s="203" customFormat="1"/>
    <row r="55" s="203" customFormat="1"/>
    <row r="56" s="203" customFormat="1"/>
    <row r="57" s="203" customFormat="1"/>
    <row r="58" s="203" customFormat="1"/>
    <row r="59" s="203" customFormat="1"/>
    <row r="60" s="203" customFormat="1"/>
    <row r="61" s="203" customFormat="1"/>
    <row r="62" s="203" customFormat="1"/>
    <row r="63" s="203" customFormat="1"/>
    <row r="64" s="203" customFormat="1"/>
    <row r="65" s="203" customFormat="1"/>
    <row r="66" s="203" customFormat="1"/>
    <row r="67" s="203" customFormat="1"/>
    <row r="68" s="203" customFormat="1"/>
    <row r="69" s="203" customFormat="1"/>
    <row r="70" s="203" customFormat="1"/>
    <row r="71" s="203" customFormat="1"/>
    <row r="72" s="203" customFormat="1"/>
    <row r="73" s="203" customFormat="1"/>
    <row r="74" s="203" customFormat="1"/>
    <row r="75" s="203" customFormat="1"/>
    <row r="76" s="203" customFormat="1"/>
    <row r="77" s="203" customFormat="1"/>
    <row r="78" s="203" customFormat="1"/>
    <row r="79" s="203" customFormat="1"/>
    <row r="80" s="203" customFormat="1"/>
    <row r="81" s="203" customFormat="1"/>
    <row r="82" s="203" customFormat="1"/>
    <row r="83" s="203" customFormat="1"/>
    <row r="84" s="203" customFormat="1"/>
    <row r="85" s="203" customFormat="1"/>
    <row r="86" s="203" customFormat="1"/>
    <row r="87" s="203" customFormat="1"/>
    <row r="88" s="203" customFormat="1"/>
    <row r="89" s="203" customFormat="1"/>
    <row r="90" s="203" customFormat="1"/>
    <row r="91" s="203" customFormat="1"/>
    <row r="92" s="203" customFormat="1"/>
    <row r="93" s="203" customFormat="1"/>
    <row r="94" s="203" customFormat="1"/>
    <row r="95" s="203" customFormat="1"/>
    <row r="96" s="203" customFormat="1"/>
    <row r="97" s="203" customFormat="1"/>
    <row r="98" s="203" customFormat="1"/>
  </sheetData>
  <sheetProtection password="DD65" sheet="1" objects="1" scenarios="1" selectLockedCells="1"/>
  <mergeCells count="3">
    <mergeCell ref="E7:L10"/>
    <mergeCell ref="E28:N33"/>
    <mergeCell ref="E11:L12"/>
  </mergeCells>
  <phoneticPr fontId="3" type="noConversion"/>
  <hyperlinks>
    <hyperlink ref="B11" r:id="rId1" display="www.elri.ch"/>
    <hyperlink ref="B18" r:id="rId2" display="www.regisol.ch"/>
    <hyperlink ref="B25" r:id="rId3" display="www.swisspor.ch"/>
  </hyperlinks>
  <pageMargins left="0.59055118110236227" right="0.39370078740157483" top="0.59055118110236227" bottom="0.48" header="0" footer="0.25"/>
  <pageSetup paperSize="9" scale="89" orientation="landscape" r:id="rId4"/>
  <headerFooter alignWithMargins="0">
    <oddFooter>&amp;L&amp;6&amp;F&amp;C&amp;6&amp;D&amp;R&amp;8&amp;P</oddFooter>
  </headerFooter>
  <legacyDrawing r:id="rId5"/>
</worksheet>
</file>

<file path=xl/worksheets/sheet10.xml><?xml version="1.0" encoding="utf-8"?>
<worksheet xmlns="http://schemas.openxmlformats.org/spreadsheetml/2006/main" xmlns:r="http://schemas.openxmlformats.org/officeDocument/2006/relationships">
  <sheetPr codeName="Tabelle1"/>
  <dimension ref="A1:D23"/>
  <sheetViews>
    <sheetView workbookViewId="0">
      <selection activeCell="C9" sqref="C8:C9"/>
    </sheetView>
  </sheetViews>
  <sheetFormatPr baseColWidth="10" defaultRowHeight="12.75"/>
  <cols>
    <col min="2" max="2" width="4.7109375" bestFit="1" customWidth="1"/>
    <col min="3" max="3" width="145.140625" style="664" customWidth="1"/>
    <col min="4" max="4" width="34.42578125" customWidth="1"/>
  </cols>
  <sheetData>
    <row r="1" spans="1:4" ht="15">
      <c r="A1" s="677" t="s">
        <v>771</v>
      </c>
      <c r="B1" s="677" t="s">
        <v>772</v>
      </c>
      <c r="C1" s="677" t="s">
        <v>773</v>
      </c>
      <c r="D1" s="677" t="s">
        <v>774</v>
      </c>
    </row>
    <row r="2" spans="1:4" ht="30">
      <c r="A2" s="678">
        <v>41857</v>
      </c>
      <c r="B2" s="677" t="s">
        <v>775</v>
      </c>
      <c r="C2" s="676" t="s">
        <v>776</v>
      </c>
      <c r="D2" s="677" t="s">
        <v>777</v>
      </c>
    </row>
    <row r="3" spans="1:4" ht="30">
      <c r="A3" s="678">
        <v>41879</v>
      </c>
      <c r="B3" s="677" t="s">
        <v>775</v>
      </c>
      <c r="C3" s="677" t="s">
        <v>778</v>
      </c>
      <c r="D3" s="677" t="s">
        <v>777</v>
      </c>
    </row>
    <row r="4" spans="1:4" ht="90">
      <c r="A4" s="678">
        <v>41899</v>
      </c>
      <c r="B4" s="677" t="s">
        <v>775</v>
      </c>
      <c r="C4" s="679" t="s">
        <v>779</v>
      </c>
      <c r="D4" s="677" t="s">
        <v>780</v>
      </c>
    </row>
    <row r="5" spans="1:4" ht="60">
      <c r="A5" s="678">
        <v>41907</v>
      </c>
      <c r="B5" s="677" t="s">
        <v>775</v>
      </c>
      <c r="C5" s="677" t="s">
        <v>783</v>
      </c>
      <c r="D5" s="677"/>
    </row>
    <row r="6" spans="1:4" ht="15">
      <c r="A6" s="677"/>
      <c r="B6" s="677"/>
      <c r="C6" s="677"/>
      <c r="D6" s="677"/>
    </row>
    <row r="7" spans="1:4" ht="15">
      <c r="A7" s="677"/>
      <c r="B7" s="677"/>
      <c r="C7" s="677"/>
      <c r="D7" s="677"/>
    </row>
    <row r="8" spans="1:4" ht="15">
      <c r="A8" s="677"/>
      <c r="B8" s="677"/>
      <c r="C8" s="677"/>
      <c r="D8" s="677"/>
    </row>
    <row r="9" spans="1:4" ht="15">
      <c r="A9" s="677"/>
      <c r="B9" s="677"/>
      <c r="C9" s="677"/>
      <c r="D9" s="677"/>
    </row>
    <row r="10" spans="1:4" ht="15">
      <c r="A10" s="677"/>
      <c r="B10" s="677"/>
      <c r="C10" s="677"/>
      <c r="D10" s="677"/>
    </row>
    <row r="11" spans="1:4" ht="15">
      <c r="A11" s="677"/>
      <c r="B11" s="677"/>
      <c r="C11" s="677"/>
      <c r="D11" s="677"/>
    </row>
    <row r="12" spans="1:4" ht="15">
      <c r="A12" s="677"/>
      <c r="B12" s="677"/>
      <c r="C12" s="677"/>
      <c r="D12" s="677"/>
    </row>
    <row r="13" spans="1:4" ht="15">
      <c r="A13" s="677"/>
      <c r="B13" s="677"/>
      <c r="C13" s="677"/>
      <c r="D13" s="677"/>
    </row>
    <row r="14" spans="1:4" ht="15">
      <c r="A14" s="677"/>
      <c r="B14" s="677"/>
      <c r="C14" s="677"/>
      <c r="D14" s="677"/>
    </row>
    <row r="15" spans="1:4" ht="15">
      <c r="A15" s="677"/>
      <c r="B15" s="677"/>
      <c r="C15" s="677"/>
      <c r="D15" s="677"/>
    </row>
    <row r="16" spans="1:4" ht="15">
      <c r="A16" s="677"/>
      <c r="B16" s="677"/>
      <c r="C16" s="677"/>
      <c r="D16" s="677"/>
    </row>
    <row r="17" spans="1:4" ht="15">
      <c r="A17" s="677"/>
      <c r="B17" s="677"/>
      <c r="C17" s="677"/>
      <c r="D17" s="677"/>
    </row>
    <row r="18" spans="1:4" ht="15">
      <c r="A18" s="677"/>
      <c r="B18" s="677"/>
      <c r="C18" s="677"/>
      <c r="D18" s="677"/>
    </row>
    <row r="19" spans="1:4" ht="15">
      <c r="A19" s="677"/>
      <c r="B19" s="677"/>
      <c r="C19" s="677"/>
      <c r="D19" s="677"/>
    </row>
    <row r="20" spans="1:4" ht="15">
      <c r="A20" s="677"/>
      <c r="B20" s="677"/>
      <c r="C20" s="677"/>
      <c r="D20" s="677"/>
    </row>
    <row r="21" spans="1:4" ht="15">
      <c r="A21" s="677"/>
      <c r="B21" s="677"/>
      <c r="C21" s="677"/>
      <c r="D21" s="677"/>
    </row>
    <row r="22" spans="1:4" ht="15">
      <c r="A22" s="677"/>
      <c r="B22" s="677"/>
      <c r="C22" s="677"/>
      <c r="D22" s="677"/>
    </row>
    <row r="23" spans="1:4" ht="15">
      <c r="A23" s="677"/>
      <c r="B23" s="677"/>
      <c r="C23" s="677"/>
      <c r="D23" s="677"/>
    </row>
  </sheetData>
  <sheetProtection password="DD65"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BGrundlagen">
    <pageSetUpPr fitToPage="1"/>
  </sheetPr>
  <dimension ref="A1:AA206"/>
  <sheetViews>
    <sheetView showGridLines="0" zoomScaleNormal="100" zoomScaleSheetLayoutView="40" workbookViewId="0">
      <selection activeCell="J21" sqref="J21"/>
    </sheetView>
  </sheetViews>
  <sheetFormatPr baseColWidth="10" defaultRowHeight="15.75"/>
  <cols>
    <col min="1" max="1" width="2.85546875" style="325" customWidth="1"/>
    <col min="2" max="2" width="23.42578125" style="325" customWidth="1"/>
    <col min="3" max="4" width="2.85546875" style="325" customWidth="1"/>
    <col min="5" max="5" width="11.5703125" style="325" customWidth="1"/>
    <col min="6" max="6" width="17.28515625" style="325" customWidth="1"/>
    <col min="7" max="7" width="16" style="325" customWidth="1"/>
    <col min="8" max="8" width="13.42578125" style="325" customWidth="1"/>
    <col min="9" max="9" width="8.42578125" style="325" bestFit="1" customWidth="1"/>
    <col min="10" max="10" width="51.42578125" style="325" customWidth="1"/>
    <col min="11" max="11" width="2.85546875" style="325" customWidth="1"/>
    <col min="12" max="12" width="51.42578125" style="325" customWidth="1"/>
    <col min="13" max="13" width="15.7109375" style="325" bestFit="1" customWidth="1"/>
    <col min="14" max="14" width="3.28515625" style="325" customWidth="1"/>
    <col min="15" max="16" width="7.5703125" style="325" customWidth="1"/>
    <col min="17" max="17" width="23.28515625" style="325" bestFit="1" customWidth="1"/>
    <col min="18" max="18" width="2.5703125" style="467" customWidth="1"/>
    <col min="19" max="19" width="40.42578125" style="325" hidden="1" customWidth="1"/>
    <col min="20" max="20" width="44.85546875" style="325" hidden="1" customWidth="1"/>
    <col min="21" max="22" width="44.85546875" style="325" customWidth="1"/>
    <col min="23" max="23" width="11.42578125" style="325" customWidth="1"/>
    <col min="24" max="16384" width="11.42578125" style="325"/>
  </cols>
  <sheetData>
    <row r="1" spans="1:27" ht="15.7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row>
    <row r="2" spans="1:27" ht="33.950000000000003" customHeight="1">
      <c r="A2" s="322"/>
      <c r="B2" s="418" t="s">
        <v>562</v>
      </c>
      <c r="C2" s="322"/>
      <c r="D2" s="322"/>
      <c r="E2" s="326" t="str">
        <f>Start!E2</f>
        <v>Rechentool PIR-RT2</v>
      </c>
      <c r="F2" s="322"/>
      <c r="G2" s="463"/>
      <c r="H2" s="322"/>
      <c r="I2" s="322"/>
      <c r="J2" s="322"/>
      <c r="K2" s="322"/>
      <c r="L2" s="322"/>
      <c r="M2" s="322"/>
      <c r="N2" s="322"/>
      <c r="O2" s="322"/>
      <c r="P2" s="322"/>
      <c r="Q2" s="327"/>
      <c r="R2" s="322"/>
      <c r="S2" s="322"/>
      <c r="T2" s="322"/>
      <c r="U2" s="322"/>
      <c r="V2" s="322"/>
      <c r="W2" s="322"/>
      <c r="X2" s="322"/>
      <c r="Y2" s="322"/>
      <c r="Z2" s="322"/>
      <c r="AA2" s="322"/>
    </row>
    <row r="3" spans="1:27" ht="15.75" customHeight="1">
      <c r="A3" s="322"/>
      <c r="B3" s="445"/>
      <c r="C3" s="322"/>
      <c r="D3" s="322"/>
      <c r="E3" s="322" t="str">
        <f>Sprache!F36</f>
        <v>Grundlagen für die Berechnung</v>
      </c>
      <c r="F3" s="322"/>
      <c r="G3" s="322"/>
      <c r="H3" s="322"/>
      <c r="I3" s="322"/>
      <c r="J3" s="322"/>
      <c r="K3" s="322"/>
      <c r="L3" s="322"/>
      <c r="M3" s="322"/>
      <c r="N3" s="322"/>
      <c r="O3" s="322"/>
      <c r="P3" s="322"/>
      <c r="Q3" s="327"/>
      <c r="R3" s="322"/>
      <c r="S3" s="322"/>
      <c r="T3" s="322"/>
      <c r="U3" s="322"/>
      <c r="V3" s="322"/>
      <c r="W3" s="322"/>
      <c r="X3" s="322"/>
      <c r="Y3" s="322"/>
      <c r="Z3" s="322"/>
      <c r="AA3" s="322"/>
    </row>
    <row r="4" spans="1:27" ht="15.75" customHeight="1">
      <c r="A4" s="322"/>
      <c r="B4" s="445"/>
      <c r="C4" s="322"/>
      <c r="D4" s="322"/>
      <c r="E4" s="322"/>
      <c r="F4" s="322"/>
      <c r="G4" s="322"/>
      <c r="H4" s="322"/>
      <c r="I4" s="322"/>
      <c r="J4" s="322"/>
      <c r="K4" s="322"/>
      <c r="L4" s="322"/>
      <c r="M4" s="327" t="str">
        <f>Start!N4</f>
        <v>Objektname</v>
      </c>
      <c r="N4" s="322"/>
      <c r="O4" s="322"/>
      <c r="P4" s="322"/>
      <c r="Q4" s="327"/>
      <c r="R4" s="322"/>
      <c r="S4" s="322"/>
      <c r="T4" s="322"/>
      <c r="U4" s="322"/>
      <c r="V4" s="322"/>
      <c r="W4" s="322"/>
      <c r="X4" s="322"/>
      <c r="Y4" s="322"/>
      <c r="Z4" s="322"/>
      <c r="AA4" s="322"/>
    </row>
    <row r="5" spans="1:27" ht="15.75" customHeight="1">
      <c r="A5" s="322"/>
      <c r="B5" s="445"/>
      <c r="C5" s="322"/>
      <c r="D5" s="322"/>
      <c r="E5" s="322"/>
      <c r="F5" s="322"/>
      <c r="G5" s="322"/>
      <c r="H5" s="322"/>
      <c r="I5" s="322"/>
      <c r="J5" s="322"/>
      <c r="K5" s="322"/>
      <c r="L5" s="322"/>
      <c r="M5" s="327" t="str">
        <f>Start!N5</f>
        <v>Objektort</v>
      </c>
      <c r="N5" s="322"/>
      <c r="O5" s="322"/>
      <c r="P5" s="322"/>
      <c r="Q5" s="327"/>
      <c r="R5" s="322"/>
      <c r="S5" s="322"/>
      <c r="T5" s="322"/>
      <c r="U5" s="322"/>
      <c r="V5" s="322"/>
      <c r="W5" s="322"/>
      <c r="X5" s="322"/>
      <c r="Y5" s="322"/>
      <c r="Z5" s="322"/>
      <c r="AA5" s="322"/>
    </row>
    <row r="6" spans="1:27" ht="15.75" customHeight="1">
      <c r="A6" s="322"/>
      <c r="B6" s="660" t="str">
        <f>Sprache!F320</f>
        <v>swisspor AG</v>
      </c>
      <c r="C6" s="322"/>
      <c r="D6" s="324"/>
      <c r="E6" s="324"/>
      <c r="F6" s="324"/>
      <c r="G6" s="324"/>
      <c r="H6" s="324"/>
      <c r="I6" s="324"/>
      <c r="J6" s="324"/>
      <c r="K6" s="324"/>
      <c r="L6" s="324"/>
      <c r="M6" s="324"/>
      <c r="N6" s="324"/>
      <c r="O6" s="324"/>
      <c r="P6" s="323"/>
      <c r="Q6" s="464"/>
      <c r="R6" s="465"/>
      <c r="S6" s="323"/>
      <c r="T6" s="323"/>
      <c r="U6" s="323"/>
      <c r="V6" s="323"/>
      <c r="W6" s="323"/>
      <c r="X6" s="323"/>
    </row>
    <row r="7" spans="1:27" ht="15.75" customHeight="1">
      <c r="A7" s="322"/>
      <c r="B7" s="474" t="str">
        <f>Sprache!F321</f>
        <v>Industriestrasse</v>
      </c>
      <c r="C7" s="322"/>
      <c r="D7" s="324"/>
      <c r="E7" s="209" t="str">
        <f>Sprache!F103</f>
        <v>Die hinterlegten Kennwerte sind Durchschnittswerte verschiedener Produkte der gleichen Materialart.</v>
      </c>
      <c r="F7" s="210"/>
      <c r="G7" s="210"/>
      <c r="H7" s="210"/>
      <c r="I7" s="210"/>
      <c r="J7" s="210"/>
      <c r="K7" s="210"/>
      <c r="L7" s="210"/>
      <c r="M7" s="211"/>
      <c r="N7" s="334"/>
      <c r="O7" s="692" t="s">
        <v>668</v>
      </c>
      <c r="P7" s="693"/>
      <c r="Q7" s="310" t="str">
        <f>Sprache!F86</f>
        <v>PIR</v>
      </c>
      <c r="R7" s="465"/>
      <c r="S7" s="323"/>
      <c r="T7" s="323"/>
      <c r="U7" s="323"/>
      <c r="V7" s="323"/>
      <c r="W7" s="323"/>
      <c r="X7" s="323"/>
    </row>
    <row r="8" spans="1:27" ht="15.75" customHeight="1">
      <c r="A8" s="322"/>
      <c r="B8" s="474" t="str">
        <f>Sprache!F322</f>
        <v>CH-5623 Boswil</v>
      </c>
      <c r="C8" s="322"/>
      <c r="D8" s="324"/>
      <c r="E8" s="212" t="str">
        <f>Sprache!F104</f>
        <v>Für Grenzbereiche können in nicht gesperrten Feldern produktspezifische, nachgewiesene Kennwerte eingegeben werden.</v>
      </c>
      <c r="F8" s="213"/>
      <c r="G8" s="213"/>
      <c r="H8" s="213"/>
      <c r="I8" s="213"/>
      <c r="J8" s="213"/>
      <c r="K8" s="213"/>
      <c r="L8" s="213"/>
      <c r="M8" s="214"/>
      <c r="N8" s="334"/>
      <c r="O8" s="694" t="s">
        <v>669</v>
      </c>
      <c r="P8" s="693"/>
      <c r="Q8" s="310" t="str">
        <f>Sprache!F87</f>
        <v>Variante 2</v>
      </c>
      <c r="R8" s="465"/>
      <c r="S8" s="323"/>
      <c r="T8" s="323"/>
      <c r="U8" s="203"/>
      <c r="V8" s="323"/>
      <c r="W8" s="323"/>
      <c r="X8" s="323"/>
    </row>
    <row r="9" spans="1:27" ht="15.75" customHeight="1" thickBot="1">
      <c r="A9" s="322"/>
      <c r="B9" s="474" t="str">
        <f>Sprache!F323</f>
        <v>Tel  +41 (0) 56 678 98 98</v>
      </c>
      <c r="C9" s="322"/>
      <c r="D9" s="324"/>
      <c r="E9" s="466"/>
      <c r="F9" s="334"/>
      <c r="G9" s="334"/>
      <c r="H9" s="334"/>
      <c r="I9" s="334"/>
      <c r="J9" s="334"/>
      <c r="K9" s="334"/>
      <c r="L9" s="334"/>
      <c r="M9" s="334"/>
      <c r="N9" s="334"/>
      <c r="O9" s="541" t="s">
        <v>668</v>
      </c>
      <c r="P9" s="624" t="s">
        <v>669</v>
      </c>
      <c r="Q9" s="310" t="str">
        <f>Sprache!F85</f>
        <v>Gemeinsame Werte</v>
      </c>
      <c r="R9" s="465"/>
      <c r="S9" s="323"/>
      <c r="T9" s="323"/>
      <c r="U9" s="323"/>
      <c r="V9" s="323"/>
      <c r="W9" s="323"/>
      <c r="X9" s="323"/>
    </row>
    <row r="10" spans="1:27" ht="15.75" customHeight="1">
      <c r="A10" s="322"/>
      <c r="B10" s="474" t="str">
        <f>Sprache!F324</f>
        <v>Fax +41 (0) 56 678 98 99</v>
      </c>
      <c r="C10" s="322"/>
      <c r="D10" s="323"/>
      <c r="E10" s="466"/>
      <c r="F10" s="334"/>
      <c r="G10" s="334"/>
      <c r="H10" s="334"/>
      <c r="J10" s="171" t="str">
        <f>Sprache!F97</f>
        <v>PIR - Isolierung</v>
      </c>
      <c r="K10" s="169"/>
      <c r="L10" s="553" t="str">
        <f>Sprache!F98</f>
        <v>Vergleichsvariante</v>
      </c>
      <c r="M10" s="488" t="s">
        <v>305</v>
      </c>
      <c r="N10" s="203"/>
      <c r="O10" s="688" t="str">
        <f>Sprache!F268</f>
        <v>Änderbar</v>
      </c>
      <c r="P10" s="689"/>
      <c r="Q10" s="310" t="str">
        <f>Sprache!F88</f>
        <v xml:space="preserve">Vorschlagswerte, </v>
      </c>
      <c r="R10" s="465"/>
      <c r="S10" s="323"/>
      <c r="T10" s="323"/>
      <c r="U10" s="323"/>
      <c r="V10" s="323"/>
      <c r="W10" s="323"/>
      <c r="X10" s="323"/>
    </row>
    <row r="11" spans="1:27" ht="15.75" customHeight="1" thickBot="1">
      <c r="A11" s="322"/>
      <c r="B11" s="661" t="str">
        <f>Sprache!F325</f>
        <v>www.swisspor.ch</v>
      </c>
      <c r="C11" s="322"/>
      <c r="J11" s="172" t="s">
        <v>204</v>
      </c>
      <c r="K11" s="170"/>
      <c r="L11" s="173" t="s">
        <v>205</v>
      </c>
      <c r="M11" s="489" t="s">
        <v>306</v>
      </c>
      <c r="N11" s="204"/>
      <c r="O11" s="690" t="str">
        <f>Sprache!F269</f>
        <v>Geändert</v>
      </c>
      <c r="P11" s="691"/>
      <c r="Q11" s="311" t="str">
        <f>Sprache!F89</f>
        <v>teilweise änderbar</v>
      </c>
    </row>
    <row r="12" spans="1:27" ht="15.75" customHeight="1">
      <c r="A12" s="322"/>
      <c r="B12" s="660"/>
      <c r="C12" s="322"/>
      <c r="E12" s="144" t="str">
        <f>Sprache!F38</f>
        <v>Rohrleitung</v>
      </c>
      <c r="F12" s="367"/>
      <c r="G12" s="367"/>
      <c r="H12" s="192"/>
      <c r="I12" s="468"/>
      <c r="J12" s="179"/>
      <c r="K12" s="180"/>
      <c r="L12" s="181"/>
      <c r="M12" s="182"/>
      <c r="N12" s="355"/>
      <c r="O12" s="686"/>
      <c r="R12" s="325"/>
      <c r="S12" s="467"/>
    </row>
    <row r="13" spans="1:27" ht="15.75" customHeight="1">
      <c r="A13" s="322"/>
      <c r="B13" s="660" t="str">
        <f>Sprache!F327</f>
        <v xml:space="preserve">Elri AG
</v>
      </c>
      <c r="C13" s="322"/>
      <c r="E13" s="138" t="str">
        <f>Sprache!F39</f>
        <v>Material</v>
      </c>
      <c r="F13" s="202"/>
      <c r="G13" s="202"/>
      <c r="H13" s="346"/>
      <c r="I13" s="469"/>
      <c r="J13" s="540" t="s">
        <v>634</v>
      </c>
      <c r="K13" s="183"/>
      <c r="L13" s="421" t="str">
        <f>FeldRohrMaterial</f>
        <v>Stahlrohr</v>
      </c>
      <c r="M13" s="321"/>
      <c r="N13" s="355"/>
      <c r="O13" s="687"/>
      <c r="R13" s="325"/>
      <c r="S13" s="467" t="s">
        <v>132</v>
      </c>
      <c r="T13" s="325" t="str">
        <f>CONCATENATE(S13,"_V2")</f>
        <v>FeldRohrMaterial_V2</v>
      </c>
    </row>
    <row r="14" spans="1:27" ht="15.75" customHeight="1">
      <c r="A14" s="322"/>
      <c r="B14" s="474" t="str">
        <f>Sprache!F328</f>
        <v>Gewerbestrasse 3</v>
      </c>
      <c r="C14" s="322"/>
      <c r="E14" s="137" t="str">
        <f>Sprache!F40</f>
        <v xml:space="preserve">Wärmeleitfähigkeit </v>
      </c>
      <c r="F14" s="194"/>
      <c r="G14" s="194"/>
      <c r="H14" s="194"/>
      <c r="I14" s="583" t="s">
        <v>643</v>
      </c>
      <c r="J14" s="178">
        <v>50</v>
      </c>
      <c r="K14" s="185"/>
      <c r="L14" s="423">
        <f>FeldLambdaR</f>
        <v>50</v>
      </c>
      <c r="M14" s="186" t="s">
        <v>56</v>
      </c>
      <c r="N14" s="355"/>
      <c r="O14" s="687"/>
      <c r="R14" s="325"/>
      <c r="S14" s="467" t="s">
        <v>93</v>
      </c>
      <c r="T14" s="325" t="str">
        <f t="shared" ref="T14:T61" si="0">CONCATENATE(S14,"_V2")</f>
        <v>FeldLambdaR_V2</v>
      </c>
    </row>
    <row r="15" spans="1:27" ht="15.75" customHeight="1">
      <c r="A15" s="322"/>
      <c r="B15" s="474" t="str">
        <f>Sprache!F329</f>
        <v>CH-4552 Derendingen</v>
      </c>
      <c r="C15" s="322"/>
      <c r="E15" s="139" t="str">
        <f>Sprache!F41</f>
        <v>Wandstärke</v>
      </c>
      <c r="F15" s="339"/>
      <c r="G15" s="339"/>
      <c r="H15" s="339"/>
      <c r="I15" s="471" t="s">
        <v>577</v>
      </c>
      <c r="J15" s="187">
        <v>3</v>
      </c>
      <c r="K15" s="180"/>
      <c r="L15" s="420">
        <f>FeldDR</f>
        <v>3</v>
      </c>
      <c r="M15" s="188" t="s">
        <v>27</v>
      </c>
      <c r="N15" s="355"/>
      <c r="O15" s="687"/>
      <c r="R15" s="325"/>
      <c r="S15" s="467" t="s">
        <v>92</v>
      </c>
      <c r="T15" s="325" t="str">
        <f t="shared" si="0"/>
        <v>FeldDR_V2</v>
      </c>
    </row>
    <row r="16" spans="1:27" ht="15.75" customHeight="1">
      <c r="A16" s="322"/>
      <c r="B16" s="474" t="str">
        <f>Sprache!F330</f>
        <v>Tel: +041 (0)32 681 33 11</v>
      </c>
      <c r="C16" s="322"/>
      <c r="H16" s="204"/>
      <c r="I16" s="191"/>
      <c r="J16" s="189"/>
      <c r="K16" s="190"/>
      <c r="L16" s="189"/>
      <c r="M16" s="191"/>
      <c r="N16" s="204"/>
      <c r="O16" s="622"/>
    </row>
    <row r="17" spans="1:20" ht="15.75" customHeight="1">
      <c r="A17" s="322"/>
      <c r="B17" s="474" t="str">
        <f>Sprache!F331</f>
        <v>Fax: +041(0)32 682 15 05</v>
      </c>
      <c r="C17" s="322"/>
      <c r="E17" s="143" t="str">
        <f>Sprache!F42</f>
        <v>Dämmung</v>
      </c>
      <c r="F17" s="192"/>
      <c r="G17" s="192"/>
      <c r="H17" s="192"/>
      <c r="I17" s="468"/>
      <c r="J17" s="179"/>
      <c r="K17" s="180"/>
      <c r="L17" s="179"/>
      <c r="M17" s="192"/>
      <c r="N17" s="355"/>
      <c r="O17" s="622"/>
      <c r="R17" s="325"/>
      <c r="S17" s="467"/>
    </row>
    <row r="18" spans="1:20" ht="15.75" customHeight="1">
      <c r="A18" s="322"/>
      <c r="B18" s="661" t="str">
        <f>Sprache!F332</f>
        <v>www.elri.ch</v>
      </c>
      <c r="C18" s="322"/>
      <c r="E18" s="138" t="str">
        <f>Sprache!F43</f>
        <v>Material</v>
      </c>
      <c r="F18" s="202"/>
      <c r="G18" s="202"/>
      <c r="H18" s="202"/>
      <c r="I18" s="469"/>
      <c r="J18" s="421" t="s">
        <v>699</v>
      </c>
      <c r="K18" s="183"/>
      <c r="L18" s="562" t="s">
        <v>784</v>
      </c>
      <c r="M18" s="317"/>
      <c r="N18" s="355"/>
      <c r="O18" s="695" t="str">
        <f>Sprache!F91</f>
        <v>Auswahl Material beeinflusst λD, u und Fli</v>
      </c>
      <c r="P18" s="696"/>
      <c r="Q18" s="696"/>
      <c r="R18" s="325"/>
      <c r="S18" s="467" t="s">
        <v>128</v>
      </c>
      <c r="T18" s="325" t="str">
        <f t="shared" si="0"/>
        <v>FeldDämmMaterial_V2</v>
      </c>
    </row>
    <row r="19" spans="1:20" ht="15.75" customHeight="1">
      <c r="A19" s="322"/>
      <c r="B19" s="477"/>
      <c r="C19" s="322"/>
      <c r="E19" s="145" t="str">
        <f>Sprache!F44</f>
        <v>Produktbezeichnung, Bemerkung zu benutzerdefinierte Eingaben</v>
      </c>
      <c r="F19" s="346"/>
      <c r="G19" s="346"/>
      <c r="H19" s="346"/>
      <c r="I19" s="472"/>
      <c r="J19" s="485"/>
      <c r="K19" s="183"/>
      <c r="L19" s="486"/>
      <c r="M19" s="318"/>
      <c r="N19" s="355"/>
      <c r="O19" s="695"/>
      <c r="P19" s="696"/>
      <c r="Q19" s="696"/>
      <c r="R19" s="325"/>
      <c r="S19" s="467" t="s">
        <v>330</v>
      </c>
      <c r="T19" s="325" t="str">
        <f t="shared" si="0"/>
        <v>FeldDämmMaterial_Benutzer_V2</v>
      </c>
    </row>
    <row r="20" spans="1:20" ht="15.75" customHeight="1">
      <c r="A20" s="322"/>
      <c r="B20" s="660" t="str">
        <f>Sprache!F334</f>
        <v>Regisol AG</v>
      </c>
      <c r="C20" s="322"/>
      <c r="E20" s="137" t="str">
        <f>Sprache!F45</f>
        <v>Wärmeleitfähigkeit deklariert bei 10°C</v>
      </c>
      <c r="F20" s="194"/>
      <c r="G20" s="194"/>
      <c r="H20" s="194"/>
      <c r="I20" s="582" t="s">
        <v>334</v>
      </c>
      <c r="J20" s="193">
        <v>2.7699999999999999E-2</v>
      </c>
      <c r="K20" s="180"/>
      <c r="L20" s="193">
        <v>3.3500000000000002E-2</v>
      </c>
      <c r="M20" s="194" t="s">
        <v>56</v>
      </c>
      <c r="N20" s="355"/>
      <c r="O20" s="695"/>
      <c r="P20" s="696"/>
      <c r="Q20" s="696"/>
      <c r="R20" s="325"/>
      <c r="S20" s="467" t="s">
        <v>297</v>
      </c>
      <c r="T20" s="325" t="str">
        <f t="shared" si="0"/>
        <v>FeldLambdaVor_V2</v>
      </c>
    </row>
    <row r="21" spans="1:20" ht="15.75" customHeight="1">
      <c r="A21" s="322"/>
      <c r="B21" s="474" t="str">
        <f>Sprache!F335</f>
        <v>Schwalbenweg 3</v>
      </c>
      <c r="C21" s="322"/>
      <c r="E21" s="137" t="str">
        <f>Sprache!F46</f>
        <v>Innendurchmesser (Ø Rohraussendruchmesser)</v>
      </c>
      <c r="F21" s="194"/>
      <c r="G21" s="194"/>
      <c r="H21" s="194"/>
      <c r="I21" s="473" t="s">
        <v>578</v>
      </c>
      <c r="J21" s="175">
        <v>35</v>
      </c>
      <c r="K21" s="180"/>
      <c r="L21" s="422">
        <f>FeldDiD</f>
        <v>35</v>
      </c>
      <c r="M21" s="194" t="s">
        <v>27</v>
      </c>
      <c r="N21" s="355"/>
      <c r="O21" s="695"/>
      <c r="P21" s="696"/>
      <c r="Q21" s="696"/>
      <c r="R21" s="325"/>
      <c r="S21" s="467" t="s">
        <v>136</v>
      </c>
      <c r="T21" s="325" t="str">
        <f t="shared" si="0"/>
        <v>FeldDiD_V2</v>
      </c>
    </row>
    <row r="22" spans="1:20" ht="15.75" customHeight="1">
      <c r="A22" s="322"/>
      <c r="B22" s="474" t="str">
        <f>Sprache!F336</f>
        <v>CH-3292 Busswil bei Büren</v>
      </c>
      <c r="C22" s="322"/>
      <c r="E22" s="137" t="str">
        <f>Sprache!F47</f>
        <v>Isolierstärke (Dicke der Isolierung)</v>
      </c>
      <c r="F22" s="194"/>
      <c r="G22" s="194"/>
      <c r="H22" s="194"/>
      <c r="I22" s="473" t="s">
        <v>579</v>
      </c>
      <c r="J22" s="195">
        <v>40</v>
      </c>
      <c r="K22" s="180"/>
      <c r="L22" s="197">
        <v>40</v>
      </c>
      <c r="M22" s="194" t="s">
        <v>27</v>
      </c>
      <c r="N22" s="355"/>
      <c r="O22" s="204"/>
      <c r="R22" s="325"/>
      <c r="S22" s="467" t="s">
        <v>129</v>
      </c>
      <c r="T22" s="325" t="str">
        <f t="shared" si="0"/>
        <v>FeldDD_V2</v>
      </c>
    </row>
    <row r="23" spans="1:20" ht="15.75" customHeight="1">
      <c r="A23" s="322"/>
      <c r="B23" s="474" t="str">
        <f>Sprache!F337</f>
        <v>Tel: +041 (0)385 22 33</v>
      </c>
      <c r="C23" s="322"/>
      <c r="E23" s="137" t="str">
        <f>Sprache!F48</f>
        <v>Wasserdampfdiffusionswiderstand</v>
      </c>
      <c r="F23" s="194"/>
      <c r="G23" s="194"/>
      <c r="H23" s="194"/>
      <c r="I23" s="475" t="s">
        <v>642</v>
      </c>
      <c r="J23" s="196">
        <v>50</v>
      </c>
      <c r="K23" s="180"/>
      <c r="L23" s="196">
        <v>1</v>
      </c>
      <c r="M23" s="194" t="s">
        <v>57</v>
      </c>
      <c r="N23" s="355"/>
      <c r="O23" s="204"/>
      <c r="R23" s="325"/>
      <c r="S23" s="467" t="s">
        <v>196</v>
      </c>
      <c r="T23" s="325" t="str">
        <f t="shared" si="0"/>
        <v>FeldWasserdampfdiff_V2</v>
      </c>
    </row>
    <row r="24" spans="1:20" ht="15.75" customHeight="1">
      <c r="A24" s="322"/>
      <c r="B24" s="474" t="str">
        <f>Sprache!F338</f>
        <v>Fax: +041(0)385 22 35</v>
      </c>
      <c r="C24" s="322"/>
      <c r="E24" s="137" t="str">
        <f>Sprache!F49</f>
        <v>Zuschlag Unterkonstruktion (z.B. Rohrschellen, Stützen)</v>
      </c>
      <c r="F24" s="194"/>
      <c r="G24" s="194"/>
      <c r="H24" s="194"/>
      <c r="I24" s="472"/>
      <c r="J24" s="195" t="s">
        <v>6</v>
      </c>
      <c r="K24" s="487"/>
      <c r="L24" s="197" t="s">
        <v>6</v>
      </c>
      <c r="M24" s="316"/>
      <c r="N24" s="355"/>
      <c r="O24" s="204"/>
      <c r="R24" s="325"/>
      <c r="S24" s="467" t="s">
        <v>156</v>
      </c>
      <c r="T24" s="325" t="str">
        <f t="shared" si="0"/>
        <v>FeldLambdaZBez_V2</v>
      </c>
    </row>
    <row r="25" spans="1:20" ht="15.75" customHeight="1">
      <c r="A25" s="322"/>
      <c r="B25" s="661" t="str">
        <f>Sprache!F339</f>
        <v>www.regisol.ch</v>
      </c>
      <c r="C25" s="322"/>
      <c r="E25" s="137" t="str">
        <f>Sprache!F50</f>
        <v>Wert</v>
      </c>
      <c r="F25" s="194"/>
      <c r="G25" s="194"/>
      <c r="H25" s="194"/>
      <c r="I25" s="584" t="s">
        <v>644</v>
      </c>
      <c r="J25" s="193">
        <v>0</v>
      </c>
      <c r="K25" s="180"/>
      <c r="L25" s="193">
        <v>0</v>
      </c>
      <c r="M25" s="198" t="s">
        <v>56</v>
      </c>
      <c r="N25" s="355"/>
      <c r="O25" s="204"/>
      <c r="R25" s="325"/>
      <c r="S25" s="467" t="s">
        <v>86</v>
      </c>
      <c r="T25" s="325" t="str">
        <f t="shared" si="0"/>
        <v>FeldLambdaZ_V2</v>
      </c>
    </row>
    <row r="26" spans="1:20" ht="15.75" customHeight="1">
      <c r="A26" s="322"/>
      <c r="B26" s="477"/>
      <c r="C26" s="322"/>
      <c r="E26" s="137" t="str">
        <f>Sprache!F51</f>
        <v>Emissionsgrad Ummantelung</v>
      </c>
      <c r="F26" s="194"/>
      <c r="G26" s="194"/>
      <c r="H26" s="194"/>
      <c r="I26" s="472"/>
      <c r="J26" s="195" t="s">
        <v>600</v>
      </c>
      <c r="K26" s="487"/>
      <c r="L26" s="197" t="s">
        <v>600</v>
      </c>
      <c r="M26" s="319"/>
      <c r="N26" s="355"/>
      <c r="O26" s="204"/>
      <c r="R26" s="325"/>
      <c r="S26" s="467" t="s">
        <v>157</v>
      </c>
      <c r="T26" s="325" t="str">
        <f t="shared" si="0"/>
        <v>FeldEmissionsgradUmmantelungBez_V2</v>
      </c>
    </row>
    <row r="27" spans="1:20" ht="15.75" customHeight="1">
      <c r="A27" s="322"/>
      <c r="B27" s="477"/>
      <c r="C27" s="322"/>
      <c r="E27" s="137" t="str">
        <f>Sprache!F52</f>
        <v>Wert</v>
      </c>
      <c r="F27" s="194"/>
      <c r="G27" s="194"/>
      <c r="H27" s="194"/>
      <c r="I27" s="585" t="s">
        <v>26</v>
      </c>
      <c r="J27" s="184">
        <v>0.9</v>
      </c>
      <c r="K27" s="180"/>
      <c r="L27" s="184">
        <v>0.9</v>
      </c>
      <c r="M27" s="194" t="s">
        <v>57</v>
      </c>
      <c r="N27" s="355"/>
      <c r="O27" s="204"/>
      <c r="R27" s="325"/>
      <c r="S27" s="467" t="s">
        <v>85</v>
      </c>
      <c r="T27" s="325" t="str">
        <f t="shared" si="0"/>
        <v>FeldEmissionsgradUmmantelung_V2</v>
      </c>
    </row>
    <row r="28" spans="1:20" ht="15.75" customHeight="1">
      <c r="A28" s="322"/>
      <c r="B28" s="477"/>
      <c r="C28" s="322"/>
      <c r="E28" s="137" t="str">
        <f>Sprache!F53</f>
        <v>Zuschlag ungedämmte Rohroberfläche</v>
      </c>
      <c r="F28" s="194"/>
      <c r="G28" s="194"/>
      <c r="H28" s="194"/>
      <c r="I28" s="472"/>
      <c r="J28" s="175" t="s">
        <v>201</v>
      </c>
      <c r="K28" s="487"/>
      <c r="L28" s="422" t="str">
        <f>FeldWBRBez</f>
        <v>Keine</v>
      </c>
      <c r="M28" s="316"/>
      <c r="N28" s="355"/>
      <c r="O28" s="204"/>
      <c r="R28" s="325"/>
      <c r="S28" s="467" t="s">
        <v>158</v>
      </c>
      <c r="T28" s="325" t="str">
        <f t="shared" si="0"/>
        <v>FeldWBRBez_V2</v>
      </c>
    </row>
    <row r="29" spans="1:20" ht="15.75" customHeight="1">
      <c r="A29" s="322"/>
      <c r="B29" s="477"/>
      <c r="C29" s="322"/>
      <c r="E29" s="137" t="str">
        <f>Sprache!F54</f>
        <v>Wert</v>
      </c>
      <c r="F29" s="194"/>
      <c r="G29" s="194"/>
      <c r="H29" s="194"/>
      <c r="I29" s="473" t="s">
        <v>82</v>
      </c>
      <c r="J29" s="178">
        <v>0</v>
      </c>
      <c r="K29" s="180"/>
      <c r="L29" s="423">
        <f>FeldWBR</f>
        <v>0</v>
      </c>
      <c r="M29" s="198" t="s">
        <v>30</v>
      </c>
      <c r="N29" s="355"/>
      <c r="O29" s="204"/>
      <c r="R29" s="325"/>
      <c r="S29" s="467" t="s">
        <v>94</v>
      </c>
      <c r="T29" s="325" t="str">
        <f t="shared" si="0"/>
        <v>FeldWBR_V2</v>
      </c>
    </row>
    <row r="30" spans="1:20" ht="15.75" customHeight="1">
      <c r="A30" s="322"/>
      <c r="B30" s="477"/>
      <c r="C30" s="322"/>
      <c r="E30" s="139" t="str">
        <f>Sprache!F55</f>
        <v>Ausrichtung</v>
      </c>
      <c r="F30" s="339"/>
      <c r="G30" s="339"/>
      <c r="H30" s="339"/>
      <c r="I30" s="478" t="s">
        <v>145</v>
      </c>
      <c r="J30" s="176" t="s">
        <v>9</v>
      </c>
      <c r="K30" s="183"/>
      <c r="L30" s="438" t="str">
        <f>FeldRohrAusrichtung</f>
        <v>Horizontal</v>
      </c>
      <c r="M30" s="320"/>
      <c r="N30" s="355"/>
      <c r="O30" s="204"/>
      <c r="R30" s="325"/>
      <c r="S30" s="467" t="s">
        <v>91</v>
      </c>
      <c r="T30" s="325" t="str">
        <f t="shared" si="0"/>
        <v>FeldRohrAusrichtung_V2</v>
      </c>
    </row>
    <row r="31" spans="1:20" ht="15.75" customHeight="1">
      <c r="A31" s="322"/>
      <c r="B31" s="476"/>
      <c r="C31" s="322"/>
      <c r="H31" s="204"/>
      <c r="I31" s="191"/>
      <c r="J31" s="189"/>
      <c r="K31" s="190"/>
      <c r="L31" s="189"/>
      <c r="M31" s="191"/>
      <c r="N31" s="204"/>
      <c r="O31" s="204"/>
    </row>
    <row r="32" spans="1:20" ht="15.75" customHeight="1">
      <c r="A32" s="322"/>
      <c r="B32" s="477"/>
      <c r="C32" s="322"/>
      <c r="E32" s="143" t="str">
        <f>Sprache!F56</f>
        <v>Medium</v>
      </c>
      <c r="F32" s="192"/>
      <c r="G32" s="192"/>
      <c r="H32" s="192"/>
      <c r="I32" s="468"/>
      <c r="J32" s="179"/>
      <c r="K32" s="180"/>
      <c r="L32" s="179"/>
      <c r="M32" s="192"/>
      <c r="N32" s="355"/>
      <c r="O32" s="204"/>
      <c r="R32" s="325"/>
      <c r="S32" s="467"/>
    </row>
    <row r="33" spans="1:20" ht="15.75" customHeight="1">
      <c r="A33" s="322"/>
      <c r="B33" s="477"/>
      <c r="C33" s="322"/>
      <c r="E33" s="140" t="str">
        <f>Sprache!F57</f>
        <v>Temperatur</v>
      </c>
      <c r="F33" s="199"/>
      <c r="G33" s="199"/>
      <c r="H33" s="199"/>
      <c r="I33" s="637" t="s">
        <v>700</v>
      </c>
      <c r="J33" s="177">
        <v>58</v>
      </c>
      <c r="K33" s="180"/>
      <c r="L33" s="443">
        <f>FeldMediumstemperatur</f>
        <v>58</v>
      </c>
      <c r="M33" s="199" t="s">
        <v>53</v>
      </c>
      <c r="N33" s="355"/>
      <c r="O33" s="204"/>
      <c r="R33" s="325"/>
      <c r="S33" s="467" t="s">
        <v>87</v>
      </c>
      <c r="T33" s="325" t="str">
        <f t="shared" si="0"/>
        <v>FeldMediumstemperatur_V2</v>
      </c>
    </row>
    <row r="34" spans="1:20" ht="15.75" customHeight="1">
      <c r="A34" s="322"/>
      <c r="B34" s="476"/>
      <c r="C34" s="322"/>
      <c r="H34" s="204"/>
      <c r="I34" s="201"/>
      <c r="J34" s="200"/>
      <c r="K34" s="190"/>
      <c r="L34" s="200"/>
      <c r="M34" s="201"/>
      <c r="N34" s="204"/>
      <c r="O34" s="204"/>
    </row>
    <row r="35" spans="1:20" ht="15.75" customHeight="1">
      <c r="A35" s="322"/>
      <c r="B35" s="460"/>
      <c r="C35" s="322"/>
      <c r="E35" s="143" t="str">
        <f>Sprache!F58</f>
        <v>Umgebung</v>
      </c>
      <c r="F35" s="192"/>
      <c r="G35" s="192"/>
      <c r="H35" s="192"/>
      <c r="I35" s="468"/>
      <c r="J35" s="179"/>
      <c r="K35" s="180"/>
      <c r="L35" s="179"/>
      <c r="M35" s="192"/>
      <c r="N35" s="355"/>
      <c r="O35" s="204"/>
    </row>
    <row r="36" spans="1:20" ht="15.75" customHeight="1">
      <c r="A36" s="322"/>
      <c r="B36" s="479"/>
      <c r="C36" s="322"/>
      <c r="E36" s="138" t="str">
        <f>Sprache!F59</f>
        <v>Lufttemperatur</v>
      </c>
      <c r="F36" s="202"/>
      <c r="G36" s="202"/>
      <c r="H36" s="202"/>
      <c r="I36" s="638" t="s">
        <v>701</v>
      </c>
      <c r="J36" s="174">
        <v>12</v>
      </c>
      <c r="K36" s="180"/>
      <c r="L36" s="439">
        <f>FeldUmgebungstemperatur</f>
        <v>12</v>
      </c>
      <c r="M36" s="202" t="s">
        <v>53</v>
      </c>
      <c r="N36" s="355"/>
      <c r="O36" s="204"/>
      <c r="S36" s="467" t="s">
        <v>90</v>
      </c>
      <c r="T36" s="325" t="str">
        <f t="shared" si="0"/>
        <v>FeldUmgebungstemperatur_V2</v>
      </c>
    </row>
    <row r="37" spans="1:20" ht="15.75" customHeight="1">
      <c r="A37" s="322"/>
      <c r="B37" s="476"/>
      <c r="C37" s="322"/>
      <c r="E37" s="141" t="str">
        <f>Sprache!F60</f>
        <v>relative Feuchte</v>
      </c>
      <c r="F37" s="194"/>
      <c r="G37" s="194"/>
      <c r="H37" s="194"/>
      <c r="I37" s="584" t="s">
        <v>702</v>
      </c>
      <c r="J37" s="175">
        <v>60</v>
      </c>
      <c r="K37" s="180"/>
      <c r="L37" s="422">
        <f>FeldLuftFeuchte</f>
        <v>60</v>
      </c>
      <c r="M37" s="194" t="s">
        <v>30</v>
      </c>
      <c r="N37" s="355"/>
      <c r="O37" s="204"/>
      <c r="R37" s="325"/>
      <c r="S37" s="467" t="s">
        <v>89</v>
      </c>
      <c r="T37" s="325" t="str">
        <f t="shared" si="0"/>
        <v>FeldLuftFeuchte_V2</v>
      </c>
    </row>
    <row r="38" spans="1:20" ht="15.75" customHeight="1">
      <c r="A38" s="322"/>
      <c r="B38" s="474"/>
      <c r="C38" s="322"/>
      <c r="E38" s="142" t="str">
        <f>Sprache!F61</f>
        <v>Windgeschwindigkeit</v>
      </c>
      <c r="F38" s="208"/>
      <c r="G38" s="208"/>
      <c r="H38" s="208"/>
      <c r="I38" s="472"/>
      <c r="J38" s="175" t="s">
        <v>592</v>
      </c>
      <c r="K38" s="185"/>
      <c r="L38" s="422" t="str">
        <f>FeldWindgeschwindigkeitBez</f>
        <v>Innen, windstill</v>
      </c>
      <c r="M38" s="186"/>
      <c r="N38" s="355"/>
      <c r="O38" s="204"/>
      <c r="R38" s="325"/>
      <c r="S38" s="467" t="s">
        <v>159</v>
      </c>
      <c r="T38" s="325" t="str">
        <f t="shared" si="0"/>
        <v>FeldWindgeschwindigkeitBez_V2</v>
      </c>
    </row>
    <row r="39" spans="1:20" ht="15.75" customHeight="1">
      <c r="A39" s="322"/>
      <c r="B39" s="474"/>
      <c r="C39" s="322"/>
      <c r="E39" s="139" t="str">
        <f>Sprache!F62</f>
        <v>Wert Windgeschwindigkeit</v>
      </c>
      <c r="F39" s="339"/>
      <c r="G39" s="339"/>
      <c r="H39" s="339"/>
      <c r="I39" s="471" t="s">
        <v>580</v>
      </c>
      <c r="J39" s="176">
        <v>0.2</v>
      </c>
      <c r="K39" s="180"/>
      <c r="L39" s="438">
        <f>FeldWindgeschwindigkeit</f>
        <v>0.2</v>
      </c>
      <c r="M39" s="188" t="s">
        <v>54</v>
      </c>
      <c r="N39" s="355"/>
      <c r="O39" s="204"/>
      <c r="R39" s="325"/>
      <c r="S39" s="467" t="s">
        <v>88</v>
      </c>
      <c r="T39" s="325" t="str">
        <f t="shared" si="0"/>
        <v>FeldWindgeschwindigkeit_V2</v>
      </c>
    </row>
    <row r="40" spans="1:20" ht="15.75" customHeight="1">
      <c r="A40" s="322"/>
      <c r="B40" s="474"/>
      <c r="C40" s="322"/>
      <c r="E40" s="204"/>
      <c r="F40" s="204"/>
      <c r="G40" s="204"/>
      <c r="H40" s="204"/>
      <c r="I40" s="480"/>
      <c r="J40" s="190"/>
      <c r="K40" s="180"/>
      <c r="L40" s="190"/>
      <c r="M40" s="203"/>
      <c r="N40" s="204"/>
      <c r="O40" s="204"/>
      <c r="R40" s="325"/>
      <c r="S40" s="467"/>
    </row>
    <row r="41" spans="1:20" ht="15.75" customHeight="1">
      <c r="A41" s="322"/>
      <c r="B41" s="322"/>
      <c r="C41" s="322"/>
      <c r="E41" s="143" t="str">
        <f>Sprache!F63</f>
        <v>Berührungsschutz (nur für Wärmeschutz)</v>
      </c>
      <c r="F41" s="192"/>
      <c r="G41" s="192"/>
      <c r="H41" s="192"/>
      <c r="I41" s="468"/>
      <c r="J41" s="179"/>
      <c r="K41" s="180"/>
      <c r="L41" s="179"/>
      <c r="M41" s="645"/>
      <c r="N41" s="204"/>
      <c r="O41" s="204"/>
      <c r="R41" s="325"/>
      <c r="S41" s="467"/>
    </row>
    <row r="42" spans="1:20" ht="15.75" customHeight="1">
      <c r="A42" s="322"/>
      <c r="B42" s="322"/>
      <c r="C42" s="322"/>
      <c r="E42" s="140" t="str">
        <f>Sprache!F64</f>
        <v>Höchst zulässige Oberflächentemperatur</v>
      </c>
      <c r="F42" s="588"/>
      <c r="G42" s="588"/>
      <c r="H42" s="588"/>
      <c r="I42" s="639" t="s">
        <v>703</v>
      </c>
      <c r="J42" s="589">
        <v>40</v>
      </c>
      <c r="K42" s="180"/>
      <c r="L42" s="590">
        <f>FeldBerührungsschtzTemp</f>
        <v>40</v>
      </c>
      <c r="M42" s="591" t="s">
        <v>53</v>
      </c>
      <c r="N42" s="204"/>
      <c r="O42" s="204"/>
      <c r="R42" s="325"/>
      <c r="S42" s="467" t="s">
        <v>84</v>
      </c>
      <c r="T42" s="325" t="str">
        <f t="shared" si="0"/>
        <v>FeldBerührungsschtzTemp_V2</v>
      </c>
    </row>
    <row r="43" spans="1:20" ht="15.75" customHeight="1">
      <c r="A43" s="322"/>
      <c r="B43" s="322"/>
      <c r="C43" s="322"/>
      <c r="F43" s="199"/>
      <c r="G43" s="199"/>
      <c r="H43" s="199"/>
      <c r="I43" s="199"/>
      <c r="J43" s="592"/>
      <c r="K43" s="180"/>
      <c r="L43" s="592"/>
      <c r="M43" s="199"/>
      <c r="N43" s="204"/>
      <c r="O43" s="204"/>
      <c r="R43" s="325"/>
      <c r="S43" s="467"/>
    </row>
    <row r="44" spans="1:20" ht="15.75" customHeight="1">
      <c r="A44" s="322"/>
      <c r="B44" s="322"/>
      <c r="C44" s="322"/>
      <c r="D44" s="361"/>
      <c r="E44" s="143" t="str">
        <f>Sprache!F65</f>
        <v>Dampfbremse (nur für Kälteschutz)</v>
      </c>
      <c r="F44" s="192"/>
      <c r="G44" s="192"/>
      <c r="H44" s="192"/>
      <c r="I44" s="468"/>
      <c r="J44" s="179"/>
      <c r="K44" s="180"/>
      <c r="L44" s="179"/>
      <c r="M44" s="645"/>
      <c r="N44" s="204"/>
      <c r="O44" s="204"/>
      <c r="P44" s="685"/>
      <c r="R44" s="325"/>
      <c r="S44" s="467"/>
    </row>
    <row r="45" spans="1:20" ht="15.75" customHeight="1">
      <c r="A45" s="322"/>
      <c r="B45" s="322"/>
      <c r="C45" s="322"/>
      <c r="D45" s="361"/>
      <c r="E45" s="138" t="str">
        <f>Sprache!F66</f>
        <v>Bezeichnung</v>
      </c>
      <c r="F45" s="202"/>
      <c r="G45" s="202"/>
      <c r="H45" s="605"/>
      <c r="I45" s="601"/>
      <c r="J45" s="595" t="s">
        <v>201</v>
      </c>
      <c r="K45" s="487"/>
      <c r="L45" s="562" t="s">
        <v>201</v>
      </c>
      <c r="M45" s="596"/>
      <c r="N45" s="204"/>
      <c r="O45" s="204"/>
      <c r="P45" s="685"/>
      <c r="R45" s="325"/>
      <c r="S45" s="467" t="s">
        <v>133</v>
      </c>
      <c r="T45" s="325" t="str">
        <f t="shared" si="0"/>
        <v>FeldDampfbremse_V2</v>
      </c>
    </row>
    <row r="46" spans="1:20" ht="15.75" customHeight="1">
      <c r="A46" s="322"/>
      <c r="B46" s="322"/>
      <c r="C46" s="322"/>
      <c r="D46" s="361"/>
      <c r="E46" s="137" t="str">
        <f>Sprache!F44</f>
        <v>Produktbezeichnung, Bemerkung zu benutzerdefinierte Eingaben</v>
      </c>
      <c r="F46" s="194"/>
      <c r="G46" s="194"/>
      <c r="H46" s="606"/>
      <c r="I46" s="602"/>
      <c r="J46" s="597"/>
      <c r="K46" s="487"/>
      <c r="L46" s="597"/>
      <c r="M46" s="598"/>
      <c r="N46" s="204"/>
      <c r="O46" s="204"/>
      <c r="P46" s="685"/>
      <c r="R46" s="325"/>
      <c r="S46" s="467"/>
    </row>
    <row r="47" spans="1:20" ht="15.75" customHeight="1">
      <c r="A47" s="322"/>
      <c r="B47" s="322"/>
      <c r="C47" s="322"/>
      <c r="D47" s="361"/>
      <c r="E47" s="137" t="str">
        <f>Sprache!F67</f>
        <v xml:space="preserve">Diffusionsäquivalente Luftschichtdicke </v>
      </c>
      <c r="F47" s="194"/>
      <c r="G47" s="194"/>
      <c r="H47" s="606"/>
      <c r="I47" s="603" t="s">
        <v>581</v>
      </c>
      <c r="J47" s="196">
        <v>0</v>
      </c>
      <c r="K47" s="180"/>
      <c r="L47" s="599">
        <v>0</v>
      </c>
      <c r="M47" s="600" t="s">
        <v>35</v>
      </c>
      <c r="N47" s="204"/>
      <c r="O47" s="204"/>
      <c r="P47" s="685"/>
      <c r="R47" s="325"/>
      <c r="S47" s="467" t="s">
        <v>73</v>
      </c>
      <c r="T47" s="325" t="str">
        <f t="shared" si="0"/>
        <v>FeldSD_V2</v>
      </c>
    </row>
    <row r="48" spans="1:20" ht="15.75" customHeight="1">
      <c r="A48" s="322"/>
      <c r="B48" s="322"/>
      <c r="C48" s="322"/>
      <c r="D48" s="361"/>
      <c r="E48" s="137" t="str">
        <f>Sprache!F68</f>
        <v>Dicke Dampfbremse</v>
      </c>
      <c r="F48" s="194"/>
      <c r="G48" s="194"/>
      <c r="H48" s="606"/>
      <c r="I48" s="603" t="s">
        <v>582</v>
      </c>
      <c r="J48" s="196">
        <v>0</v>
      </c>
      <c r="K48" s="180"/>
      <c r="L48" s="599">
        <v>0</v>
      </c>
      <c r="M48" s="600" t="s">
        <v>27</v>
      </c>
      <c r="N48" s="204"/>
      <c r="O48" s="204"/>
      <c r="R48" s="325"/>
      <c r="S48" s="467" t="s">
        <v>95</v>
      </c>
      <c r="T48" s="325" t="str">
        <f t="shared" si="0"/>
        <v>FeldDU_V2</v>
      </c>
    </row>
    <row r="49" spans="1:20" ht="15.75" customHeight="1">
      <c r="A49" s="322"/>
      <c r="B49" s="322"/>
      <c r="C49" s="322"/>
      <c r="D49" s="361"/>
      <c r="E49" s="137" t="str">
        <f>Sprache!F69</f>
        <v>Undichtheiten Dampfbremse</v>
      </c>
      <c r="F49" s="194"/>
      <c r="G49" s="194"/>
      <c r="H49" s="606"/>
      <c r="I49" s="640" t="s">
        <v>707</v>
      </c>
      <c r="J49" s="196">
        <v>10</v>
      </c>
      <c r="K49" s="180"/>
      <c r="L49" s="599">
        <v>10</v>
      </c>
      <c r="M49" s="600" t="s">
        <v>30</v>
      </c>
      <c r="N49" s="204"/>
      <c r="O49" s="204"/>
      <c r="P49" s="323"/>
      <c r="Q49" s="323"/>
      <c r="R49" s="325"/>
      <c r="S49" s="481" t="s">
        <v>96</v>
      </c>
      <c r="T49" s="325" t="str">
        <f t="shared" si="0"/>
        <v>FeldFD_V2</v>
      </c>
    </row>
    <row r="50" spans="1:20" ht="15.75" customHeight="1">
      <c r="A50" s="322"/>
      <c r="B50" s="322"/>
      <c r="C50" s="322"/>
      <c r="D50" s="361"/>
      <c r="E50" s="362" t="str">
        <f>Sprache!F70</f>
        <v>Grenzwert für Feuchtezunahme in 10 Jahren</v>
      </c>
      <c r="F50" s="363"/>
      <c r="G50" s="363"/>
      <c r="H50" s="607"/>
      <c r="I50" s="604" t="s">
        <v>583</v>
      </c>
      <c r="J50" s="593">
        <v>3</v>
      </c>
      <c r="K50" s="180"/>
      <c r="L50" s="594">
        <v>1</v>
      </c>
      <c r="M50" s="591" t="s">
        <v>30</v>
      </c>
      <c r="N50" s="204"/>
      <c r="O50" s="204"/>
      <c r="P50" s="323"/>
      <c r="Q50" s="323"/>
      <c r="S50" s="325" t="s">
        <v>167</v>
      </c>
      <c r="T50" s="325" t="str">
        <f t="shared" si="0"/>
        <v>FeldFli_V2</v>
      </c>
    </row>
    <row r="51" spans="1:20" ht="15.75" customHeight="1">
      <c r="A51" s="322"/>
      <c r="B51" s="322"/>
      <c r="C51" s="322"/>
      <c r="D51" s="323"/>
      <c r="E51" s="323"/>
      <c r="F51" s="323"/>
      <c r="G51" s="323"/>
      <c r="H51" s="203"/>
      <c r="I51" s="203"/>
      <c r="J51" s="205"/>
      <c r="K51" s="180"/>
      <c r="L51" s="205"/>
      <c r="M51" s="203"/>
      <c r="N51" s="203"/>
      <c r="O51" s="203"/>
      <c r="P51" s="323"/>
      <c r="Q51" s="323"/>
    </row>
    <row r="52" spans="1:20" ht="15.75" customHeight="1">
      <c r="A52" s="322"/>
      <c r="B52" s="322"/>
      <c r="C52" s="322"/>
      <c r="D52" s="323"/>
      <c r="E52" s="143" t="str">
        <f>Sprache!F71</f>
        <v>Wirtschaftlichkeit</v>
      </c>
      <c r="F52" s="192"/>
      <c r="G52" s="192"/>
      <c r="H52" s="192"/>
      <c r="I52" s="468"/>
      <c r="J52" s="179"/>
      <c r="K52" s="180"/>
      <c r="L52" s="179"/>
      <c r="M52" s="192"/>
      <c r="N52" s="482"/>
      <c r="O52" s="203"/>
      <c r="P52" s="323"/>
      <c r="Q52" s="323"/>
    </row>
    <row r="53" spans="1:20" ht="15.75" customHeight="1">
      <c r="A53" s="322"/>
      <c r="B53" s="322"/>
      <c r="C53" s="322"/>
      <c r="D53" s="323"/>
      <c r="E53" s="145" t="str">
        <f>Sprache!F72</f>
        <v>Tägliche Betriebszeit</v>
      </c>
      <c r="F53" s="346"/>
      <c r="G53" s="346"/>
      <c r="H53" s="346"/>
      <c r="I53" s="483" t="s">
        <v>584</v>
      </c>
      <c r="J53" s="174">
        <v>24</v>
      </c>
      <c r="K53" s="185"/>
      <c r="L53" s="440">
        <f>FeldBetriebszeitTag</f>
        <v>24</v>
      </c>
      <c r="M53" s="206" t="s">
        <v>214</v>
      </c>
      <c r="N53" s="482"/>
      <c r="O53" s="203"/>
      <c r="P53" s="323"/>
      <c r="Q53" s="323"/>
      <c r="S53" s="325" t="s">
        <v>239</v>
      </c>
      <c r="T53" s="325" t="str">
        <f t="shared" si="0"/>
        <v>FeldBetriebszeitTag_V2</v>
      </c>
    </row>
    <row r="54" spans="1:20" ht="15.75" customHeight="1">
      <c r="A54" s="322"/>
      <c r="B54" s="322"/>
      <c r="C54" s="322"/>
      <c r="D54" s="323"/>
      <c r="E54" s="145" t="str">
        <f>Sprache!F73</f>
        <v>Jährliche Betriebszeit</v>
      </c>
      <c r="F54" s="346"/>
      <c r="G54" s="346"/>
      <c r="H54" s="346"/>
      <c r="I54" s="484" t="s">
        <v>585</v>
      </c>
      <c r="J54" s="175">
        <v>12</v>
      </c>
      <c r="K54" s="185"/>
      <c r="L54" s="440">
        <f>FeldBetriebszeitJahr</f>
        <v>12</v>
      </c>
      <c r="M54" s="206" t="str">
        <f>Sprache!F121</f>
        <v>Monate/Jahr</v>
      </c>
      <c r="N54" s="482"/>
      <c r="O54" s="203"/>
      <c r="P54" s="323"/>
      <c r="Q54" s="323"/>
      <c r="S54" s="325" t="s">
        <v>240</v>
      </c>
      <c r="T54" s="325" t="str">
        <f t="shared" si="0"/>
        <v>FeldBetriebszeitJahr_V2</v>
      </c>
    </row>
    <row r="55" spans="1:20" ht="15.75" customHeight="1">
      <c r="A55" s="322"/>
      <c r="B55" s="322"/>
      <c r="C55" s="322"/>
      <c r="D55" s="323"/>
      <c r="E55" s="137" t="str">
        <f>Sprache!F74</f>
        <v>Länge Rohrleitung</v>
      </c>
      <c r="F55" s="194"/>
      <c r="G55" s="194"/>
      <c r="H55" s="194"/>
      <c r="I55" s="473" t="s">
        <v>645</v>
      </c>
      <c r="J55" s="175">
        <v>100</v>
      </c>
      <c r="K55" s="180"/>
      <c r="L55" s="441">
        <f>FeldLaengeRohrleitung</f>
        <v>100</v>
      </c>
      <c r="M55" s="194" t="s">
        <v>35</v>
      </c>
      <c r="N55" s="482"/>
      <c r="O55" s="203"/>
      <c r="P55" s="323"/>
      <c r="Q55" s="323"/>
      <c r="S55" s="325" t="s">
        <v>241</v>
      </c>
      <c r="T55" s="325" t="str">
        <f t="shared" si="0"/>
        <v>FeldLaengeRohrleitung_V2</v>
      </c>
    </row>
    <row r="56" spans="1:20" ht="15.75" customHeight="1">
      <c r="A56" s="322"/>
      <c r="B56" s="322"/>
      <c r="C56" s="322"/>
      <c r="D56" s="323"/>
      <c r="E56" s="145" t="str">
        <f>Sprache!F75</f>
        <v>Energieträger</v>
      </c>
      <c r="F56" s="346"/>
      <c r="G56" s="346"/>
      <c r="H56" s="346"/>
      <c r="I56" s="472"/>
      <c r="J56" s="175" t="s">
        <v>206</v>
      </c>
      <c r="K56" s="183"/>
      <c r="L56" s="422" t="str">
        <f>FeldEnergietraeger</f>
        <v>Heizöl</v>
      </c>
      <c r="M56" s="316"/>
      <c r="N56" s="482"/>
      <c r="O56" s="203"/>
      <c r="P56" s="323"/>
      <c r="Q56" s="323"/>
      <c r="S56" s="325" t="s">
        <v>238</v>
      </c>
      <c r="T56" s="325" t="str">
        <f>CONCATENATE(S56,"_V2")</f>
        <v>FeldEnergietraeger_V2</v>
      </c>
    </row>
    <row r="57" spans="1:20" ht="15.75" customHeight="1">
      <c r="A57" s="322"/>
      <c r="B57" s="322"/>
      <c r="C57" s="322"/>
      <c r="E57" s="137" t="str">
        <f>Sprache!F76</f>
        <v>Wirkungsgrad oder JAZ Anlage</v>
      </c>
      <c r="F57" s="194"/>
      <c r="G57" s="194"/>
      <c r="H57" s="194"/>
      <c r="I57" s="470" t="s">
        <v>704</v>
      </c>
      <c r="J57" s="558">
        <v>0.85</v>
      </c>
      <c r="K57" s="185"/>
      <c r="L57" s="419">
        <f>FeldWirkungsgrad</f>
        <v>0.85</v>
      </c>
      <c r="M57" s="207" t="s">
        <v>57</v>
      </c>
      <c r="N57" s="355"/>
      <c r="O57" s="204"/>
      <c r="P57" s="323"/>
      <c r="Q57" s="323"/>
      <c r="S57" s="325" t="s">
        <v>251</v>
      </c>
      <c r="T57" s="325" t="str">
        <f>CONCATENATE(S57,"_V2")</f>
        <v>FeldWirkungsgrad_V2</v>
      </c>
    </row>
    <row r="58" spans="1:20" ht="15.75" customHeight="1">
      <c r="A58" s="322"/>
      <c r="B58" s="322"/>
      <c r="C58" s="322"/>
      <c r="E58" s="137" t="str">
        <f>Sprache!F77</f>
        <v>Spezifischer THG-Emissionsfaktor</v>
      </c>
      <c r="F58" s="194"/>
      <c r="G58" s="194"/>
      <c r="H58" s="194"/>
      <c r="I58" s="583" t="s">
        <v>708</v>
      </c>
      <c r="J58" s="558">
        <v>0.29520000000000002</v>
      </c>
      <c r="K58" s="185"/>
      <c r="L58" s="419">
        <f>FeldEmissionsfaktor</f>
        <v>0.29520000000000002</v>
      </c>
      <c r="M58" s="207" t="s">
        <v>586</v>
      </c>
      <c r="N58" s="355"/>
      <c r="O58" s="204"/>
      <c r="S58" s="325" t="s">
        <v>252</v>
      </c>
      <c r="T58" s="325" t="str">
        <f>CONCATENATE(S58,"_V2")</f>
        <v>FeldEmissionsfaktor_V2</v>
      </c>
    </row>
    <row r="59" spans="1:20" ht="15.75" customHeight="1">
      <c r="A59" s="322"/>
      <c r="B59" s="384"/>
      <c r="C59" s="322"/>
      <c r="E59" s="137" t="str">
        <f>Sprache!F78</f>
        <v>Spezifischer Preis Energieträger</v>
      </c>
      <c r="F59" s="194"/>
      <c r="G59" s="194"/>
      <c r="H59" s="194"/>
      <c r="I59" s="470" t="s">
        <v>705</v>
      </c>
      <c r="J59" s="558">
        <v>100</v>
      </c>
      <c r="K59" s="185"/>
      <c r="L59" s="419">
        <f>FeldEnergiepreis</f>
        <v>100</v>
      </c>
      <c r="M59" s="207" t="str">
        <f>VLOOKUP(FeldEnergietraeger,'Weitere Werte'!A99:E104,5,)</f>
        <v>CHF/100 L</v>
      </c>
      <c r="N59" s="355"/>
      <c r="O59" s="204"/>
      <c r="S59" s="325" t="s">
        <v>244</v>
      </c>
      <c r="T59" s="325" t="str">
        <f>CONCATENATE(S59,"_V2")</f>
        <v>FeldEnergiepreis_V2</v>
      </c>
    </row>
    <row r="60" spans="1:20" ht="15.75" customHeight="1">
      <c r="A60" s="322"/>
      <c r="B60" s="384" t="str">
        <f>Start!B35</f>
        <v>Version 3.1</v>
      </c>
      <c r="C60" s="322"/>
      <c r="D60" s="323"/>
      <c r="E60" s="137" t="str">
        <f>Sprache!F80</f>
        <v>Amortisationszeit Isolierung</v>
      </c>
      <c r="F60" s="194"/>
      <c r="G60" s="194"/>
      <c r="H60" s="194"/>
      <c r="I60" s="473" t="s">
        <v>587</v>
      </c>
      <c r="J60" s="175">
        <v>1.5</v>
      </c>
      <c r="K60" s="180"/>
      <c r="L60" s="621">
        <f>FeldAmortisationIsolierung</f>
        <v>1.5</v>
      </c>
      <c r="M60" s="194" t="str">
        <f>Sprache!F275</f>
        <v>Jahre</v>
      </c>
      <c r="N60" s="482"/>
      <c r="O60" s="203"/>
      <c r="P60" s="323"/>
      <c r="Q60" s="323"/>
      <c r="S60" s="325" t="s">
        <v>242</v>
      </c>
      <c r="T60" s="325" t="str">
        <f t="shared" si="0"/>
        <v>FeldAmortisationIsolierung_V2</v>
      </c>
    </row>
    <row r="61" spans="1:20" ht="15.75" customHeight="1">
      <c r="A61" s="322"/>
      <c r="B61" s="384" t="str">
        <f>Start!B36</f>
        <v>DESIGN BY HSLU - T&amp;A</v>
      </c>
      <c r="C61" s="322"/>
      <c r="D61" s="323"/>
      <c r="E61" s="137" t="str">
        <f>Sprache!F81</f>
        <v>Nutzungszeit der Anlage</v>
      </c>
      <c r="F61" s="194"/>
      <c r="G61" s="194"/>
      <c r="H61" s="194"/>
      <c r="I61" s="473" t="s">
        <v>588</v>
      </c>
      <c r="J61" s="175">
        <v>30</v>
      </c>
      <c r="K61" s="180"/>
      <c r="L61" s="441">
        <f>FeldNutzungszeitAnlage</f>
        <v>30</v>
      </c>
      <c r="M61" s="194" t="str">
        <f>Sprache!F275</f>
        <v>Jahre</v>
      </c>
      <c r="N61" s="482"/>
      <c r="O61" s="203"/>
      <c r="P61" s="323"/>
      <c r="Q61" s="323"/>
      <c r="S61" s="325" t="s">
        <v>243</v>
      </c>
      <c r="T61" s="325" t="str">
        <f t="shared" si="0"/>
        <v>FeldNutzungszeitAnlage_V2</v>
      </c>
    </row>
    <row r="62" spans="1:20" ht="15.75" customHeight="1" thickBot="1">
      <c r="A62" s="322"/>
      <c r="B62" s="322"/>
      <c r="C62" s="322"/>
      <c r="E62" s="139" t="str">
        <f>Sprache!F82</f>
        <v>Energiepreissteigerung</v>
      </c>
      <c r="F62" s="339"/>
      <c r="G62" s="339"/>
      <c r="H62" s="339"/>
      <c r="I62" s="471" t="s">
        <v>709</v>
      </c>
      <c r="J62" s="243">
        <v>1.5</v>
      </c>
      <c r="K62" s="242"/>
      <c r="L62" s="442">
        <f>FeldEnergiepreissteigerung</f>
        <v>1.5</v>
      </c>
      <c r="M62" s="208" t="str">
        <f>Sprache!F276</f>
        <v>%/Jahr</v>
      </c>
      <c r="N62" s="355"/>
      <c r="O62" s="204"/>
      <c r="S62" s="325" t="s">
        <v>245</v>
      </c>
      <c r="T62" s="325" t="str">
        <f>CONCATENATE(S62,"_V2")</f>
        <v>FeldEnergiepreissteigerung_V2</v>
      </c>
    </row>
    <row r="63" spans="1:20" ht="15.75" customHeight="1">
      <c r="A63" s="324"/>
      <c r="B63" s="324"/>
      <c r="C63" s="324"/>
      <c r="D63" s="324"/>
      <c r="E63" s="324"/>
      <c r="F63" s="324"/>
      <c r="G63" s="324"/>
      <c r="H63" s="324"/>
      <c r="I63" s="324"/>
      <c r="J63" s="324"/>
      <c r="K63" s="324"/>
      <c r="L63" s="324"/>
      <c r="M63" s="491"/>
    </row>
    <row r="64" spans="1:20" ht="15.75" customHeight="1">
      <c r="A64" s="324"/>
      <c r="B64" s="324"/>
      <c r="C64" s="324"/>
      <c r="D64" s="324"/>
      <c r="E64" s="334"/>
      <c r="F64" s="334"/>
      <c r="G64" s="334"/>
      <c r="H64" s="334"/>
      <c r="I64" s="334"/>
      <c r="J64" s="334"/>
      <c r="K64" s="334"/>
      <c r="L64" s="334"/>
      <c r="M64" s="334"/>
    </row>
    <row r="65" spans="1:13" ht="15.75" customHeight="1">
      <c r="A65" s="324"/>
      <c r="B65" s="324"/>
      <c r="C65" s="324"/>
      <c r="D65" s="324"/>
      <c r="E65" s="334"/>
      <c r="F65" s="334"/>
      <c r="G65" s="334"/>
      <c r="H65" s="334"/>
      <c r="I65" s="334"/>
      <c r="J65" s="334"/>
      <c r="K65" s="334"/>
      <c r="L65" s="334"/>
      <c r="M65" s="334"/>
    </row>
    <row r="66" spans="1:13" ht="15.75" customHeight="1">
      <c r="A66" s="324"/>
      <c r="B66" s="324"/>
      <c r="C66" s="324"/>
      <c r="D66" s="324"/>
      <c r="E66" s="324"/>
      <c r="F66" s="324"/>
      <c r="G66" s="324"/>
      <c r="H66" s="324"/>
      <c r="I66" s="324"/>
      <c r="J66" s="324"/>
      <c r="K66" s="324"/>
      <c r="L66" s="324"/>
      <c r="M66" s="324"/>
    </row>
    <row r="67" spans="1:13" ht="15.75" customHeight="1"/>
    <row r="68" spans="1:13" ht="15.75" customHeight="1"/>
    <row r="69" spans="1:13" ht="15.75" customHeight="1"/>
    <row r="70" spans="1:13" ht="15.75" customHeight="1"/>
    <row r="71" spans="1:13" ht="15.75" customHeight="1"/>
    <row r="72" spans="1:13" ht="15.75" customHeight="1"/>
    <row r="73" spans="1:13" ht="15.75" customHeight="1"/>
    <row r="74" spans="1:13" ht="15.75" customHeight="1"/>
    <row r="75" spans="1:13" ht="15.75" customHeight="1"/>
    <row r="76" spans="1:13" ht="15.75" customHeight="1"/>
    <row r="77" spans="1:13" ht="15.75" customHeight="1"/>
    <row r="78" spans="1:13" ht="15.75" customHeight="1"/>
    <row r="79" spans="1:13" ht="15.75" customHeight="1"/>
    <row r="80" spans="1:1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sheetData>
  <sheetProtection password="DD65" sheet="1" objects="1" scenarios="1" selectLockedCells="1"/>
  <mergeCells count="7">
    <mergeCell ref="P44:P47"/>
    <mergeCell ref="O12:O15"/>
    <mergeCell ref="O10:P10"/>
    <mergeCell ref="O11:P11"/>
    <mergeCell ref="O7:P7"/>
    <mergeCell ref="O8:P8"/>
    <mergeCell ref="O18:Q21"/>
  </mergeCells>
  <phoneticPr fontId="0" type="noConversion"/>
  <conditionalFormatting sqref="J18">
    <cfRule type="expression" dxfId="35" priority="145" stopIfTrue="1">
      <formula>IF(FeldWasserdampfdiff&lt;&gt;FeldWD,TRUE,FALSE)</formula>
    </cfRule>
    <cfRule type="expression" dxfId="34" priority="147" stopIfTrue="1">
      <formula>IF(FeldLambdaDeklariert&lt;&gt;FeldLambda10,TRUE,FALSE)</formula>
    </cfRule>
  </conditionalFormatting>
  <conditionalFormatting sqref="L18">
    <cfRule type="expression" dxfId="33" priority="144" stopIfTrue="1">
      <formula>IF(FeldWasserdampfdiff_V2&lt;&gt;FeldWD_V2,TRUE,FALSE)</formula>
    </cfRule>
    <cfRule type="expression" dxfId="32" priority="146" stopIfTrue="1">
      <formula>IF(FeldLambdaDeklariert_V2&lt;&gt;FeldLambda10_V2,TRUE,FALSE)</formula>
    </cfRule>
  </conditionalFormatting>
  <conditionalFormatting sqref="E19">
    <cfRule type="expression" dxfId="31" priority="140" stopIfTrue="1">
      <formula>IF(FeldLambdaDeklariert_V2&lt;&gt;FeldLambda10_V2,TRUE,FALSE)</formula>
    </cfRule>
    <cfRule type="expression" dxfId="30" priority="141" stopIfTrue="1">
      <formula>IF(FeldWasserdampfdiff_V2&lt;&gt;FeldWD_V2,TRUE,FALSE)</formula>
    </cfRule>
    <cfRule type="expression" dxfId="29" priority="142" stopIfTrue="1">
      <formula>IF(FeldLambdaDeklariert&lt;&gt;FeldLambda10,TRUE,FALSE)</formula>
    </cfRule>
    <cfRule type="expression" dxfId="28" priority="143" stopIfTrue="1">
      <formula>IF(FeldWasserdampfdiff&lt;&gt;FeldWD,TRUE,FALSE)</formula>
    </cfRule>
  </conditionalFormatting>
  <conditionalFormatting sqref="J20">
    <cfRule type="expression" dxfId="27" priority="122" stopIfTrue="1">
      <formula>IF(FeldLambdaDeklariert&lt;&gt;FeldLambda10,TRUE,FALSE)</formula>
    </cfRule>
  </conditionalFormatting>
  <conditionalFormatting sqref="L20">
    <cfRule type="expression" dxfId="26" priority="108" stopIfTrue="1">
      <formula>IF(FeldLambdaDeklariert_V2&lt;&gt;FeldLambda10_V2,TRUE,FALSE)</formula>
    </cfRule>
  </conditionalFormatting>
  <conditionalFormatting sqref="J45">
    <cfRule type="expression" dxfId="25" priority="2">
      <formula>IF(FeldFD&lt;&gt;10,TRUE,FALSE)</formula>
    </cfRule>
  </conditionalFormatting>
  <conditionalFormatting sqref="L45">
    <cfRule type="expression" dxfId="24" priority="1">
      <formula>IF(FeldFD_V2&lt;&gt;10,TRUE,FALSE)</formula>
    </cfRule>
  </conditionalFormatting>
  <conditionalFormatting sqref="E46">
    <cfRule type="expression" dxfId="23" priority="3">
      <formula>IF(FeldFD_V2&lt;&gt;10,TRUE,FALSE)</formula>
    </cfRule>
    <cfRule type="expression" dxfId="22" priority="4">
      <formula>IF(FeldFD&lt;&gt;10,TRUE,FALSE)</formula>
    </cfRule>
  </conditionalFormatting>
  <conditionalFormatting sqref="J49">
    <cfRule type="expression" dxfId="21" priority="6">
      <formula>IF(FeldFD&lt;&gt;10,TRUE,FALSE)</formula>
    </cfRule>
  </conditionalFormatting>
  <conditionalFormatting sqref="L49">
    <cfRule type="expression" dxfId="20" priority="5">
      <formula>IF(FeldFD_V2&lt;&gt;10,TRUE,FALSE)</formula>
    </cfRule>
  </conditionalFormatting>
  <dataValidations count="3">
    <dataValidation type="decimal" allowBlank="1" showInputMessage="1" showErrorMessage="1" errorTitle="Falsche Eingabe/Fausse donnée" error="Sie müssen eine Zahl eingeben._x000a__x000a_Klicken Sie auf Wiederholen um_x000a_eine Zahl einzugeben._x000a__x000a_Vous devez insérer un chiffre_x000a__x000a_Cliquez sur Répétez pour insérer un nouveau chiffre." sqref="J14:J15 J20:J23 J25 J27 J29 J33 J36:J37 J39 J42 J47:J50 J53:J55 L14:L15 J57:J60 J62">
      <formula1>-1E+33</formula1>
      <formula2>1E+34</formula2>
    </dataValidation>
    <dataValidation allowBlank="1" showInputMessage="1" showErrorMessage="1" errorTitle="Falsche Eingabe/Fausse donnée" error="Sie müssen eine Zahl eingeben._x000a__x000a_Klicken Sie auf Wiederholen um_x000a_eine Zahl einzugeben._x000a__x000a_Vous devez insérer un chiffre_x000a__x000a_Cliquez sur Répétez pour insérer un nouveau chiffre." sqref="L20:L23 L25 L27 L29 L33 L36:L37 L39 L42 L47:L50 L53:L55 L57:L62"/>
    <dataValidation type="whole" allowBlank="1" showInputMessage="1" showErrorMessage="1" errorTitle="Falsche Eingabe/Fausse donnée" error="Sie müssen eine ganze Zahl eingeben._x000a__x000a_Klicken Sie auf Wiederholen um_x000a_eine Zahl einzugeben._x000a__x000a_Vous devez insérer un chiffre entier_x000a__x000a_Cliquez sur Répétez pour insérer un nouveau chiffre." sqref="J61">
      <formula1>-1E+33</formula1>
      <formula2>1E+34</formula2>
    </dataValidation>
  </dataValidations>
  <hyperlinks>
    <hyperlink ref="B11" r:id="rId1" display="www.elri.ch"/>
    <hyperlink ref="B18" r:id="rId2" display="www.regisol.ch"/>
    <hyperlink ref="B25" r:id="rId3" display="www.swisspor.ch"/>
  </hyperlinks>
  <pageMargins left="0.59055118110236227" right="0.39370078740157483" top="0.59055118110236227" bottom="0.39" header="0" footer="0.22"/>
  <pageSetup paperSize="9" scale="50" orientation="landscape" r:id="rId4"/>
  <headerFooter scaleWithDoc="0" alignWithMargins="0">
    <oddFooter>&amp;L&amp;5&amp;F&amp;C&amp;5&amp;D&amp;R&amp;8&amp;P</oddFooter>
  </headerFooter>
  <legacyDrawing r:id="rId5"/>
  <extLst xmlns:x14="http://schemas.microsoft.com/office/spreadsheetml/2009/9/main">
    <ext uri="{78C0D931-6437-407d-A8EE-F0AAD7539E65}">
      <x14:conditionalFormattings>
        <x14:conditionalFormatting xmlns:xm="http://schemas.microsoft.com/office/excel/2006/main">
          <x14:cfRule type="expression" priority="34" id="{88F512A0-A0E3-4354-A7F1-0A3170B440D9}">
            <xm:f>IF(FeldFli&lt;&gt;'Stoffwerte Dämmung'!$H$10,TRUE,FALSE)</xm:f>
            <x14:dxf>
              <font>
                <color rgb="FFFF0000"/>
              </font>
            </x14:dxf>
          </x14:cfRule>
          <xm:sqref>J18</xm:sqref>
        </x14:conditionalFormatting>
        <x14:conditionalFormatting xmlns:xm="http://schemas.microsoft.com/office/excel/2006/main">
          <x14:cfRule type="expression" priority="31" id="{F2677E32-5B97-4202-8AF4-456F999BC34E}">
            <xm:f>IF(FeldFli_V2&lt;&gt;'Stoffwerte Dämmung'!$H$11,TRUE,FALSE)</xm:f>
            <x14:dxf>
              <font>
                <color rgb="FFFF0000"/>
              </font>
            </x14:dxf>
          </x14:cfRule>
          <xm:sqref>L18</xm:sqref>
        </x14:conditionalFormatting>
        <x14:conditionalFormatting xmlns:xm="http://schemas.microsoft.com/office/excel/2006/main">
          <x14:cfRule type="expression" priority="32" id="{77EE8898-DC77-42DB-9768-FA01E55E10AE}">
            <xm:f>IF(FeldFli_V2&lt;&gt;'Stoffwerte Dämmung'!$H$11,TRUE,FALSE)</xm:f>
            <x14:dxf>
              <font>
                <color rgb="FFFF0000"/>
              </font>
            </x14:dxf>
          </x14:cfRule>
          <x14:cfRule type="expression" priority="33" id="{73E51501-0230-481A-A305-A54BD0A87E2F}">
            <xm:f>IF(FeldFli&lt;&gt;'Stoffwerte Dämmung'!$H$10,TRUE,FALSE)</xm:f>
            <x14:dxf>
              <font>
                <color rgb="FFFF0000"/>
              </font>
            </x14:dxf>
          </x14:cfRule>
          <xm:sqref>E19</xm:sqref>
        </x14:conditionalFormatting>
        <x14:conditionalFormatting xmlns:xm="http://schemas.microsoft.com/office/excel/2006/main">
          <x14:cfRule type="cellIs" priority="62" stopIfTrue="1" operator="notEqual" id="{C5267F52-3A61-4382-A50F-6DABD9996680}">
            <xm:f>'Weitere Werte'!$B$12</xm:f>
            <x14:dxf>
              <font>
                <color rgb="FFFF0000"/>
              </font>
            </x14:dxf>
          </x14:cfRule>
          <xm:sqref>J14</xm:sqref>
        </x14:conditionalFormatting>
        <x14:conditionalFormatting xmlns:xm="http://schemas.microsoft.com/office/excel/2006/main">
          <x14:cfRule type="cellIs" priority="61" operator="notEqual" id="{DF900E5E-6314-443B-B860-C117009AB92A}">
            <xm:f>'Weitere Werte'!$C$12</xm:f>
            <x14:dxf>
              <font>
                <color rgb="FFFF0000"/>
              </font>
            </x14:dxf>
          </x14:cfRule>
          <xm:sqref>J15</xm:sqref>
        </x14:conditionalFormatting>
        <x14:conditionalFormatting xmlns:xm="http://schemas.microsoft.com/office/excel/2006/main">
          <x14:cfRule type="expression" priority="59" id="{21696C56-F959-49DF-9EE0-EA494E3C2462}">
            <xm:f>IF(FeldDR&lt;&gt;'Weitere Werte'!$C$12,TRUE,FALSE)</xm:f>
            <x14:dxf>
              <font>
                <color rgb="FFFF0000"/>
              </font>
            </x14:dxf>
          </x14:cfRule>
          <x14:cfRule type="expression" priority="60" id="{23E67ED7-6824-418F-84A2-32FA199FAEA9}">
            <xm:f>IF(FeldLambdaR&lt;&gt;'Weitere Werte'!$B$12,TRUE,FALSE)</xm:f>
            <x14:dxf>
              <font>
                <color rgb="FFFF0000"/>
              </font>
            </x14:dxf>
          </x14:cfRule>
          <xm:sqref>J13</xm:sqref>
        </x14:conditionalFormatting>
        <x14:conditionalFormatting xmlns:xm="http://schemas.microsoft.com/office/excel/2006/main">
          <x14:cfRule type="expression" priority="57" id="{A0D83D50-6482-4901-B6A5-79C736AE160B}">
            <xm:f>IF(FeldLambdaR_V2&lt;&gt;'Weitere Werte'!$B$13,TRUE,FALSE)</xm:f>
            <x14:dxf>
              <font>
                <color rgb="FFFF0000"/>
              </font>
            </x14:dxf>
          </x14:cfRule>
          <x14:cfRule type="expression" priority="58" id="{28357023-4119-445E-8D4F-73C5DDD38117}">
            <xm:f>IF(FeldDR_V2&lt;&gt;'Weitere Werte'!$C$13,TRUE,FALSE)</xm:f>
            <x14:dxf>
              <font>
                <color rgb="FFFF0000"/>
              </font>
            </x14:dxf>
          </x14:cfRule>
          <xm:sqref>L13</xm:sqref>
        </x14:conditionalFormatting>
        <x14:conditionalFormatting xmlns:xm="http://schemas.microsoft.com/office/excel/2006/main">
          <x14:cfRule type="cellIs" priority="56" operator="notEqual" id="{0DA594A5-4C04-4BBB-828B-B4E5E624CD15}">
            <xm:f>'Weitere Werte'!$B$13</xm:f>
            <x14:dxf>
              <font>
                <color rgb="FFFF0000"/>
              </font>
            </x14:dxf>
          </x14:cfRule>
          <xm:sqref>L14</xm:sqref>
        </x14:conditionalFormatting>
        <x14:conditionalFormatting xmlns:xm="http://schemas.microsoft.com/office/excel/2006/main">
          <x14:cfRule type="cellIs" priority="55" operator="notEqual" id="{5321FE24-B53B-4F7A-9D68-CA38863934A0}">
            <xm:f>'Weitere Werte'!$C$13</xm:f>
            <x14:dxf>
              <font>
                <color rgb="FFFF0000"/>
              </font>
            </x14:dxf>
          </x14:cfRule>
          <xm:sqref>L15</xm:sqref>
        </x14:conditionalFormatting>
        <x14:conditionalFormatting xmlns:xm="http://schemas.microsoft.com/office/excel/2006/main">
          <x14:cfRule type="cellIs" priority="54" operator="notEqual" id="{904F8C44-B5FA-44A0-B66A-6B5267A9B3C2}">
            <xm:f>'Stoffwerte Dämmung'!$I$10</xm:f>
            <x14:dxf>
              <font>
                <color rgb="FFFF0000"/>
              </font>
            </x14:dxf>
          </x14:cfRule>
          <xm:sqref>J23</xm:sqref>
        </x14:conditionalFormatting>
        <x14:conditionalFormatting xmlns:xm="http://schemas.microsoft.com/office/excel/2006/main">
          <x14:cfRule type="cellIs" priority="53" operator="notEqual" id="{4AB6D367-F785-4878-8682-92A235F0DC1D}">
            <xm:f>'Stoffwerte Dämmung'!$I$11</xm:f>
            <x14:dxf>
              <font>
                <color rgb="FFFF0000"/>
              </font>
            </x14:dxf>
          </x14:cfRule>
          <xm:sqref>L23</xm:sqref>
        </x14:conditionalFormatting>
        <x14:conditionalFormatting xmlns:xm="http://schemas.microsoft.com/office/excel/2006/main">
          <x14:cfRule type="cellIs" priority="52" operator="notEqual" id="{38F0EC24-30C7-4117-A474-C997749D8E20}">
            <xm:f>'Weitere Werte'!$B$39</xm:f>
            <x14:dxf>
              <font>
                <color rgb="FFFF0000"/>
              </font>
            </x14:dxf>
          </x14:cfRule>
          <xm:sqref>J25</xm:sqref>
        </x14:conditionalFormatting>
        <x14:conditionalFormatting xmlns:xm="http://schemas.microsoft.com/office/excel/2006/main">
          <x14:cfRule type="cellIs" priority="51" operator="notEqual" id="{BD58655E-02FA-4BEA-B1EF-BDFF54DE7CB9}">
            <xm:f>'Weitere Werte'!$B$40</xm:f>
            <x14:dxf>
              <font>
                <color rgb="FFFF0000"/>
              </font>
            </x14:dxf>
          </x14:cfRule>
          <xm:sqref>L25</xm:sqref>
        </x14:conditionalFormatting>
        <x14:conditionalFormatting xmlns:xm="http://schemas.microsoft.com/office/excel/2006/main">
          <x14:cfRule type="expression" priority="50" id="{993B0760-6085-468C-AB30-A54FFF3ED5E1}">
            <xm:f>IF(FeldLambdaZ&lt;&gt;'Weitere Werte'!$B$39,TRUE,FALSE)</xm:f>
            <x14:dxf>
              <font>
                <color rgb="FFFF0000"/>
              </font>
            </x14:dxf>
          </x14:cfRule>
          <xm:sqref>J24</xm:sqref>
        </x14:conditionalFormatting>
        <x14:conditionalFormatting xmlns:xm="http://schemas.microsoft.com/office/excel/2006/main">
          <x14:cfRule type="expression" priority="49" id="{DFF06D01-8AFB-4BFA-8F17-B002247C0BD3}">
            <xm:f>IF(FeldLambdaZ_V2&lt;&gt;'Weitere Werte'!$B$40,TRUE,FALSE)</xm:f>
            <x14:dxf>
              <font>
                <color rgb="FFFF0000"/>
              </font>
            </x14:dxf>
          </x14:cfRule>
          <xm:sqref>L24</xm:sqref>
        </x14:conditionalFormatting>
        <x14:conditionalFormatting xmlns:xm="http://schemas.microsoft.com/office/excel/2006/main">
          <x14:cfRule type="cellIs" priority="47" operator="notEqual" id="{A9BFA7D9-8395-4F40-903F-02385FFDDF13}">
            <xm:f>'Weitere Werte'!$I$59</xm:f>
            <x14:dxf>
              <font>
                <color rgb="FFFF0000"/>
              </font>
            </x14:dxf>
          </x14:cfRule>
          <xm:sqref>J27</xm:sqref>
        </x14:conditionalFormatting>
        <x14:conditionalFormatting xmlns:xm="http://schemas.microsoft.com/office/excel/2006/main">
          <x14:cfRule type="cellIs" priority="44" operator="notEqual" id="{558C2289-E9BE-4858-B7F0-DCAC21742FEA}">
            <xm:f>'Weitere Werte'!$B$74</xm:f>
            <x14:dxf>
              <font>
                <color rgb="FFFF0000"/>
              </font>
            </x14:dxf>
          </x14:cfRule>
          <xm:sqref>J29</xm:sqref>
        </x14:conditionalFormatting>
        <x14:conditionalFormatting xmlns:xm="http://schemas.microsoft.com/office/excel/2006/main">
          <x14:cfRule type="cellIs" priority="43" operator="notEqual" id="{5A0E8FD0-F497-4FEC-B817-B4344B3F4E34}">
            <xm:f>'Weitere Werte'!$B$75</xm:f>
            <x14:dxf>
              <font>
                <color rgb="FFFF0000"/>
              </font>
            </x14:dxf>
          </x14:cfRule>
          <xm:sqref>L29</xm:sqref>
        </x14:conditionalFormatting>
        <x14:conditionalFormatting xmlns:xm="http://schemas.microsoft.com/office/excel/2006/main">
          <x14:cfRule type="expression" priority="42" id="{A10E93BB-38CE-409F-A9CF-1988F8EFCA21}">
            <xm:f>IF(FeldWBR&lt;&gt;'Weitere Werte'!$B$74,TRUE,FALSE)</xm:f>
            <x14:dxf>
              <font>
                <color rgb="FFFF0000"/>
              </font>
            </x14:dxf>
          </x14:cfRule>
          <xm:sqref>J28</xm:sqref>
        </x14:conditionalFormatting>
        <x14:conditionalFormatting xmlns:xm="http://schemas.microsoft.com/office/excel/2006/main">
          <x14:cfRule type="expression" priority="41" id="{54F72E3C-02E0-4E64-96FE-D3465C8DB38F}">
            <xm:f>IF(FeldWBR_V2&lt;&gt;'Weitere Werte'!$B$75,TRUE,FALSE)</xm:f>
            <x14:dxf>
              <font>
                <color rgb="FFFF0000"/>
              </font>
            </x14:dxf>
          </x14:cfRule>
          <xm:sqref>L28</xm:sqref>
        </x14:conditionalFormatting>
        <x14:conditionalFormatting xmlns:xm="http://schemas.microsoft.com/office/excel/2006/main">
          <x14:cfRule type="cellIs" priority="40" operator="notEqual" id="{6EF67AD9-F9B6-47C9-8721-1F1D5CBE4803}">
            <xm:f>'Weitere Werte'!$B$30</xm:f>
            <x14:dxf>
              <font>
                <color rgb="FFFF0000"/>
              </font>
            </x14:dxf>
          </x14:cfRule>
          <xm:sqref>J39</xm:sqref>
        </x14:conditionalFormatting>
        <x14:conditionalFormatting xmlns:xm="http://schemas.microsoft.com/office/excel/2006/main">
          <x14:cfRule type="cellIs" priority="39" operator="notEqual" id="{CE4B82CE-380C-4105-B38A-F8F66D5A4CE5}">
            <xm:f>'Weitere Werte'!$B$31</xm:f>
            <x14:dxf>
              <font>
                <color rgb="FFFF0000"/>
              </font>
            </x14:dxf>
          </x14:cfRule>
          <xm:sqref>L39</xm:sqref>
        </x14:conditionalFormatting>
        <x14:conditionalFormatting xmlns:xm="http://schemas.microsoft.com/office/excel/2006/main">
          <x14:cfRule type="expression" priority="38" id="{0B112E49-BC4C-43FA-B8A4-BB4C44CF69E0}">
            <xm:f>IF(FeldWindgeschwindigkeit&lt;&gt;'Weitere Werte'!$B$30,TRUE,FALSE)</xm:f>
            <x14:dxf>
              <font>
                <color rgb="FFFF0000"/>
              </font>
            </x14:dxf>
          </x14:cfRule>
          <xm:sqref>J38</xm:sqref>
        </x14:conditionalFormatting>
        <x14:conditionalFormatting xmlns:xm="http://schemas.microsoft.com/office/excel/2006/main">
          <x14:cfRule type="expression" priority="37" id="{355C78EB-BDAC-4D29-97E2-FA414224D7D9}">
            <xm:f>IF(FeldWindgeschwindigkeit_V2&lt;&gt;'Weitere Werte'!$B$31,TRUE,FALSE)</xm:f>
            <x14:dxf>
              <font>
                <color rgb="FFFF0000"/>
              </font>
            </x14:dxf>
          </x14:cfRule>
          <xm:sqref>L38</xm:sqref>
        </x14:conditionalFormatting>
        <x14:conditionalFormatting xmlns:xm="http://schemas.microsoft.com/office/excel/2006/main">
          <x14:cfRule type="cellIs" priority="36" operator="notEqual" id="{C6BA12F4-68A0-4E65-83B5-E2D7C4F2D97E}">
            <xm:f>'Stoffwerte Dämmung'!$H$10</xm:f>
            <x14:dxf>
              <font>
                <color rgb="FFFF0000"/>
              </font>
            </x14:dxf>
          </x14:cfRule>
          <xm:sqref>J50</xm:sqref>
        </x14:conditionalFormatting>
        <x14:conditionalFormatting xmlns:xm="http://schemas.microsoft.com/office/excel/2006/main">
          <x14:cfRule type="cellIs" priority="35" operator="notEqual" id="{8353EB76-98B4-4F5A-AB74-B53A5FDB15A7}">
            <xm:f>'Stoffwerte Dämmung'!$H$11</xm:f>
            <x14:dxf>
              <font>
                <color rgb="FFFF0000"/>
              </font>
            </x14:dxf>
          </x14:cfRule>
          <xm:sqref>L50</xm:sqref>
        </x14:conditionalFormatting>
        <x14:conditionalFormatting xmlns:xm="http://schemas.microsoft.com/office/excel/2006/main">
          <x14:cfRule type="cellIs" priority="30" operator="notEqual" id="{7B9C66D8-664B-4F60-9E68-1F18A9480295}">
            <xm:f>'Weitere Werte'!$B$104</xm:f>
            <x14:dxf>
              <font>
                <color rgb="FFFF0000"/>
              </font>
            </x14:dxf>
          </x14:cfRule>
          <xm:sqref>J57</xm:sqref>
        </x14:conditionalFormatting>
        <x14:conditionalFormatting xmlns:xm="http://schemas.microsoft.com/office/excel/2006/main">
          <x14:cfRule type="cellIs" priority="29" operator="notEqual" id="{485B7C0C-19E2-4B6B-86AD-E48B96EE00F3}">
            <xm:f>'Weitere Werte'!$C$104</xm:f>
            <x14:dxf>
              <font>
                <color rgb="FFFF0000"/>
              </font>
            </x14:dxf>
          </x14:cfRule>
          <xm:sqref>J58</xm:sqref>
        </x14:conditionalFormatting>
        <x14:conditionalFormatting xmlns:xm="http://schemas.microsoft.com/office/excel/2006/main">
          <x14:cfRule type="cellIs" priority="28" operator="notEqual" id="{B51A0CCA-357B-47AE-B928-534249CD0531}">
            <xm:f>'Weitere Werte'!$D$104</xm:f>
            <x14:dxf>
              <font>
                <color rgb="FFFF0000"/>
              </font>
            </x14:dxf>
          </x14:cfRule>
          <xm:sqref>J59</xm:sqref>
        </x14:conditionalFormatting>
        <x14:conditionalFormatting xmlns:xm="http://schemas.microsoft.com/office/excel/2006/main">
          <x14:cfRule type="cellIs" priority="27" operator="notEqual" id="{5C5BB931-33A7-4038-8D86-BC431218FFBD}">
            <xm:f>'Weitere Werte'!$B$105</xm:f>
            <x14:dxf>
              <font>
                <color rgb="FFFF0000"/>
              </font>
            </x14:dxf>
          </x14:cfRule>
          <xm:sqref>L57</xm:sqref>
        </x14:conditionalFormatting>
        <x14:conditionalFormatting xmlns:xm="http://schemas.microsoft.com/office/excel/2006/main">
          <x14:cfRule type="cellIs" priority="26" operator="notEqual" id="{A259A24E-45A7-481F-BBF1-673F2D035B13}">
            <xm:f>'Weitere Werte'!$C$105</xm:f>
            <x14:dxf>
              <font>
                <color rgb="FFFF0000"/>
              </font>
            </x14:dxf>
          </x14:cfRule>
          <xm:sqref>L58</xm:sqref>
        </x14:conditionalFormatting>
        <x14:conditionalFormatting xmlns:xm="http://schemas.microsoft.com/office/excel/2006/main">
          <x14:cfRule type="cellIs" priority="25" operator="notEqual" id="{A6A68E24-D83D-47D0-8601-72A1674D06E4}">
            <xm:f>'Weitere Werte'!$D$105</xm:f>
            <x14:dxf>
              <font>
                <color rgb="FFFF0000"/>
              </font>
            </x14:dxf>
          </x14:cfRule>
          <xm:sqref>L59</xm:sqref>
        </x14:conditionalFormatting>
        <x14:conditionalFormatting xmlns:xm="http://schemas.microsoft.com/office/excel/2006/main">
          <x14:cfRule type="expression" priority="22" id="{62C086FB-020E-4647-91FB-510FCFFB8E29}">
            <xm:f>IF(FeldWirkungsgrad&lt;&gt;'Weitere Werte'!$B$104,TRUE,FALSE)</xm:f>
            <x14:dxf>
              <font>
                <color rgb="FFFF0000"/>
              </font>
            </x14:dxf>
          </x14:cfRule>
          <x14:cfRule type="expression" priority="23" id="{B2FD3496-B932-47B9-92DC-B8AEEDDE4016}">
            <xm:f>IF(FeldEmissionsfaktor&lt;&gt;'Weitere Werte'!$C$104,TRUE,FALSE)</xm:f>
            <x14:dxf>
              <font>
                <color rgb="FFFF0000"/>
              </font>
            </x14:dxf>
          </x14:cfRule>
          <x14:cfRule type="expression" priority="24" id="{293610A0-1786-436B-B6BD-5E7AA8BE8453}">
            <xm:f>IF(FeldEnergiepreis&lt;&gt;'Weitere Werte'!$D$104,TRUE,FALSE)</xm:f>
            <x14:dxf>
              <font>
                <color rgb="FFFF0000"/>
              </font>
            </x14:dxf>
          </x14:cfRule>
          <xm:sqref>J56</xm:sqref>
        </x14:conditionalFormatting>
        <x14:conditionalFormatting xmlns:xm="http://schemas.microsoft.com/office/excel/2006/main">
          <x14:cfRule type="expression" priority="19" id="{BFA8BF94-946E-4F0B-B3AC-E555962B6ACF}">
            <xm:f>IF(FeldEnergiepreis_V2&lt;&gt;'Weitere Werte'!$D$105,TRUE,FALSE)</xm:f>
            <x14:dxf>
              <font>
                <color rgb="FFFF0000"/>
              </font>
            </x14:dxf>
          </x14:cfRule>
          <x14:cfRule type="expression" priority="20" id="{57E1A0AF-B6E6-4842-8C7B-B79CC71F2BE4}">
            <xm:f>IF(FeldEmissionsfaktor_V2&lt;&gt;'Weitere Werte'!$C$105,TRUE,FALSE)</xm:f>
            <x14:dxf>
              <font>
                <color rgb="FFFF0000"/>
              </font>
            </x14:dxf>
          </x14:cfRule>
          <x14:cfRule type="expression" priority="21" id="{A5A08C32-2EAB-404C-8995-60009CCB47FF}">
            <xm:f>IF(FeldWirkungsgrad_V2&lt;&gt;'Weitere Werte'!$B$105,TRUE,FALSE)</xm:f>
            <x14:dxf>
              <font>
                <color rgb="FFFF0000"/>
              </font>
            </x14:dxf>
          </x14:cfRule>
          <xm:sqref>L56</xm:sqref>
        </x14:conditionalFormatting>
        <x14:conditionalFormatting xmlns:xm="http://schemas.microsoft.com/office/excel/2006/main">
          <x14:cfRule type="cellIs" priority="156" operator="notEqual" id="{A9BFA7D9-8395-4F40-903F-02385FFDDF13}">
            <xm:f>'Weitere Werte'!$I$60</xm:f>
            <x14:dxf>
              <font>
                <color rgb="FFFF0000"/>
              </font>
            </x14:dxf>
          </x14:cfRule>
          <xm:sqref>L27</xm:sqref>
        </x14:conditionalFormatting>
        <x14:conditionalFormatting xmlns:xm="http://schemas.microsoft.com/office/excel/2006/main">
          <x14:cfRule type="expression" priority="158" id="{B68C218C-9967-4D3C-954B-7F4FC3112301}">
            <xm:f>IF(FeldEmissionsgradUmmantelung&lt;&gt;'Weitere Werte'!$I$59,TRUE,FALSE)</xm:f>
            <x14:dxf>
              <font>
                <color rgb="FFFF0000"/>
              </font>
            </x14:dxf>
          </x14:cfRule>
          <xm:sqref>J26</xm:sqref>
        </x14:conditionalFormatting>
        <x14:conditionalFormatting xmlns:xm="http://schemas.microsoft.com/office/excel/2006/main">
          <x14:cfRule type="expression" priority="159" id="{3445A5EB-358D-46CD-B148-2A15D99E105B}">
            <xm:f>IF(FeldEmissionsgradUmmantelung_V2&lt;&gt;'Weitere Werte'!$I$60,TRUE,FALSE)</xm:f>
            <x14:dxf>
              <font>
                <color rgb="FFFF0000"/>
              </font>
            </x14:dxf>
          </x14:cfRule>
          <xm:sqref>L26</xm:sqref>
        </x14:conditionalFormatting>
        <x14:conditionalFormatting xmlns:xm="http://schemas.microsoft.com/office/excel/2006/main">
          <x14:cfRule type="cellIs" priority="18" operator="notEqual" id="{9DFF27FE-DB30-4BDA-94C7-45C82F7DC572}">
            <xm:f>'Weitere Werte'!$B$93</xm:f>
            <x14:dxf>
              <font>
                <color rgb="FFFF0000"/>
              </font>
            </x14:dxf>
          </x14:cfRule>
          <xm:sqref>J47</xm:sqref>
        </x14:conditionalFormatting>
        <x14:conditionalFormatting xmlns:xm="http://schemas.microsoft.com/office/excel/2006/main">
          <x14:cfRule type="cellIs" priority="17" operator="notEqual" id="{E9D1F054-C851-4977-95B4-748B077FC087}">
            <xm:f>'Weitere Werte'!$C$93</xm:f>
            <x14:dxf>
              <font>
                <color rgb="FFFF0000"/>
              </font>
            </x14:dxf>
          </x14:cfRule>
          <xm:sqref>J48</xm:sqref>
        </x14:conditionalFormatting>
        <x14:conditionalFormatting xmlns:xm="http://schemas.microsoft.com/office/excel/2006/main">
          <x14:cfRule type="cellIs" priority="16" operator="notEqual" id="{73D40BAB-5DD0-40C5-9B5D-BAE78641EF5E}">
            <xm:f>'Weitere Werte'!$B$94</xm:f>
            <x14:dxf>
              <font>
                <color rgb="FFFF0000"/>
              </font>
            </x14:dxf>
          </x14:cfRule>
          <xm:sqref>L47</xm:sqref>
        </x14:conditionalFormatting>
        <x14:conditionalFormatting xmlns:xm="http://schemas.microsoft.com/office/excel/2006/main">
          <x14:cfRule type="cellIs" priority="15" operator="notEqual" id="{D5B4CD64-529F-478A-990A-E836B3F426D9}">
            <xm:f>'Weitere Werte'!$C$94</xm:f>
            <x14:dxf>
              <font>
                <color rgb="FFFF0000"/>
              </font>
            </x14:dxf>
          </x14:cfRule>
          <xm:sqref>L48</xm:sqref>
        </x14:conditionalFormatting>
        <x14:conditionalFormatting xmlns:xm="http://schemas.microsoft.com/office/excel/2006/main">
          <x14:cfRule type="expression" priority="13" id="{B65510CD-9BEE-4EE0-9EC8-6BA91DBD6262}">
            <xm:f>IF(FeldDU&lt;&gt;'Weitere Werte'!$C$93,TRUE,FALSE)</xm:f>
            <x14:dxf>
              <font>
                <color rgb="FFFF0000"/>
              </font>
            </x14:dxf>
          </x14:cfRule>
          <x14:cfRule type="expression" priority="14" id="{7240213A-2666-4181-A570-512C4C8C638C}">
            <xm:f>IF(FeldSD&lt;&gt;'Weitere Werte'!$B$93,TRUE,FALSE)</xm:f>
            <x14:dxf>
              <font>
                <color rgb="FFFF0000"/>
              </font>
            </x14:dxf>
          </x14:cfRule>
          <xm:sqref>J45</xm:sqref>
        </x14:conditionalFormatting>
        <x14:conditionalFormatting xmlns:xm="http://schemas.microsoft.com/office/excel/2006/main">
          <x14:cfRule type="expression" priority="11" id="{679D7344-55DA-4829-8DAB-80B5092450CE}">
            <xm:f>IF(FeldSD_V2&lt;&gt;'Weitere Werte'!$B$94,TRUE,FALSE)</xm:f>
            <x14:dxf>
              <font>
                <color rgb="FFFF0000"/>
              </font>
            </x14:dxf>
          </x14:cfRule>
          <x14:cfRule type="expression" priority="12" id="{72B957EE-9D4D-4B0F-AB70-510465BBE59A}">
            <xm:f>IF(FeldDU_V2&lt;&gt;'Weitere Werte'!$C$94,TRUE,FALSE)</xm:f>
            <x14:dxf>
              <font>
                <color rgb="FFFF0000"/>
              </font>
            </x14:dxf>
          </x14:cfRule>
          <xm:sqref>L45</xm:sqref>
        </x14:conditionalFormatting>
        <x14:conditionalFormatting xmlns:xm="http://schemas.microsoft.com/office/excel/2006/main">
          <x14:cfRule type="expression" priority="7" id="{D9C82A58-E5C9-4D58-8BB0-933E161D7F40}">
            <xm:f>IF(FeldDU&lt;&gt;'Weitere Werte'!$C$93,TRUE,FALSE)</xm:f>
            <x14:dxf>
              <font>
                <color rgb="FFFF0000"/>
              </font>
            </x14:dxf>
          </x14:cfRule>
          <x14:cfRule type="expression" priority="8" id="{859C1F45-3303-4835-99DE-5DC3862A053A}">
            <xm:f>IF(FeldDU_V2&lt;&gt;'Weitere Werte'!$C$94,TRUE,FALSE)</xm:f>
            <x14:dxf>
              <font>
                <color rgb="FFFF0000"/>
              </font>
            </x14:dxf>
          </x14:cfRule>
          <x14:cfRule type="expression" priority="9" id="{FEBD67B9-3A85-469B-833A-04B362C21B7A}">
            <xm:f>IF(FeldSD_V2&lt;&gt;'Weitere Werte'!$B$94,TRUE,FALSE)</xm:f>
            <x14:dxf>
              <font>
                <color rgb="FFFF0000"/>
              </font>
            </x14:dxf>
          </x14:cfRule>
          <x14:cfRule type="expression" priority="10" id="{A1823045-5EC6-4D52-BDD5-039B0B3141C7}">
            <xm:f>IF(FeldSD&lt;&gt;'Weitere Werte'!$B$93,TRUE,FALSE)</xm:f>
            <x14:dxf>
              <font>
                <color rgb="FFFF0000"/>
              </font>
            </x14:dxf>
          </x14:cfRule>
          <xm:sqref>E46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TBWärmeschutz">
    <pageSetUpPr fitToPage="1"/>
  </sheetPr>
  <dimension ref="A1:Y57"/>
  <sheetViews>
    <sheetView showGridLines="0" zoomScaleNormal="100" workbookViewId="0">
      <selection activeCell="B42" sqref="B42"/>
    </sheetView>
  </sheetViews>
  <sheetFormatPr baseColWidth="10" defaultRowHeight="15.75"/>
  <cols>
    <col min="1" max="1" width="2.85546875" style="325" customWidth="1"/>
    <col min="2" max="2" width="23.42578125" style="325" customWidth="1"/>
    <col min="3" max="4" width="2.85546875" style="325" customWidth="1"/>
    <col min="5" max="5" width="35.7109375" style="325" customWidth="1"/>
    <col min="6" max="6" width="13.7109375" style="325" customWidth="1"/>
    <col min="7" max="7" width="18.85546875" style="325" customWidth="1"/>
    <col min="8" max="8" width="12.28515625" style="325" customWidth="1"/>
    <col min="9" max="9" width="13" style="325" customWidth="1"/>
    <col min="10" max="10" width="45.7109375" style="325" customWidth="1"/>
    <col min="11" max="11" width="2.7109375" style="325" customWidth="1"/>
    <col min="12" max="12" width="45.7109375" style="325" customWidth="1"/>
    <col min="13" max="13" width="12.85546875" style="325" customWidth="1"/>
    <col min="14" max="14" width="11.42578125" style="325" customWidth="1"/>
    <col min="15" max="15" width="29.28515625" style="325" hidden="1" customWidth="1"/>
    <col min="16" max="16" width="33.5703125" style="325" hidden="1" customWidth="1"/>
    <col min="17" max="17" width="6.85546875" style="325" customWidth="1"/>
    <col min="18" max="16384" width="11.42578125" style="325"/>
  </cols>
  <sheetData>
    <row r="1" spans="1:25" ht="15.75" customHeight="1">
      <c r="A1" s="322"/>
      <c r="B1" s="322"/>
      <c r="C1" s="322"/>
      <c r="D1" s="322"/>
      <c r="E1" s="322"/>
      <c r="F1" s="322"/>
      <c r="G1" s="322"/>
      <c r="H1" s="322"/>
      <c r="I1" s="322"/>
      <c r="J1" s="322"/>
      <c r="K1" s="322"/>
      <c r="L1" s="322"/>
      <c r="M1" s="322"/>
      <c r="N1" s="322"/>
      <c r="O1" s="323"/>
      <c r="P1" s="324"/>
      <c r="Q1" s="322"/>
      <c r="R1" s="322"/>
      <c r="S1" s="322"/>
      <c r="T1" s="322"/>
      <c r="U1" s="322"/>
      <c r="V1" s="322"/>
      <c r="W1" s="322"/>
      <c r="X1" s="322"/>
      <c r="Y1" s="322"/>
    </row>
    <row r="2" spans="1:25" ht="33.950000000000003" customHeight="1">
      <c r="A2" s="322"/>
      <c r="B2" s="418" t="s">
        <v>562</v>
      </c>
      <c r="C2" s="322"/>
      <c r="D2" s="322"/>
      <c r="E2" s="326" t="str">
        <f>Start!E2</f>
        <v>Rechentool PIR-RT2</v>
      </c>
      <c r="F2" s="322"/>
      <c r="G2" s="322"/>
      <c r="H2" s="322"/>
      <c r="I2" s="322"/>
      <c r="J2" s="322"/>
      <c r="K2" s="322"/>
      <c r="L2" s="322"/>
      <c r="M2" s="322"/>
      <c r="N2" s="327"/>
      <c r="O2" s="323"/>
      <c r="P2" s="324"/>
      <c r="Q2" s="322"/>
      <c r="R2" s="322"/>
      <c r="S2" s="322"/>
      <c r="T2" s="322"/>
      <c r="U2" s="322"/>
      <c r="V2" s="322"/>
      <c r="W2" s="322"/>
      <c r="X2" s="322"/>
      <c r="Y2" s="322"/>
    </row>
    <row r="3" spans="1:25" ht="15.75" customHeight="1">
      <c r="A3" s="322"/>
      <c r="B3" s="403"/>
      <c r="C3" s="322"/>
      <c r="D3" s="322"/>
      <c r="E3" s="322" t="str">
        <f>Sprache!F92</f>
        <v>Resultate Wärmeschutz</v>
      </c>
      <c r="F3" s="322"/>
      <c r="G3" s="322"/>
      <c r="H3" s="322"/>
      <c r="I3" s="322"/>
      <c r="J3" s="322"/>
      <c r="K3" s="322"/>
      <c r="L3" s="322"/>
      <c r="M3" s="322"/>
      <c r="N3" s="327"/>
      <c r="O3" s="323"/>
      <c r="P3" s="324"/>
      <c r="Q3" s="322"/>
      <c r="R3" s="322"/>
      <c r="S3" s="322"/>
      <c r="T3" s="322"/>
      <c r="U3" s="322"/>
      <c r="V3" s="322"/>
      <c r="W3" s="322"/>
      <c r="X3" s="322"/>
      <c r="Y3" s="322"/>
    </row>
    <row r="4" spans="1:25" ht="15.75" customHeight="1">
      <c r="A4" s="322"/>
      <c r="B4" s="403"/>
      <c r="C4" s="322"/>
      <c r="D4" s="322"/>
      <c r="E4" s="322"/>
      <c r="F4" s="322"/>
      <c r="G4" s="322"/>
      <c r="H4" s="322"/>
      <c r="I4" s="322"/>
      <c r="J4" s="322"/>
      <c r="K4" s="322"/>
      <c r="L4" s="322"/>
      <c r="M4" s="327" t="str">
        <f>Start!N4</f>
        <v>Objektname</v>
      </c>
      <c r="N4" s="327"/>
      <c r="O4" s="323"/>
      <c r="P4" s="324"/>
      <c r="Q4" s="322"/>
      <c r="R4" s="322"/>
      <c r="S4" s="322"/>
      <c r="T4" s="322"/>
      <c r="U4" s="322"/>
      <c r="V4" s="322"/>
      <c r="W4" s="322"/>
      <c r="X4" s="322"/>
      <c r="Y4" s="322"/>
    </row>
    <row r="5" spans="1:25" ht="15.75" customHeight="1">
      <c r="A5" s="322"/>
      <c r="B5" s="628"/>
      <c r="C5" s="322"/>
      <c r="D5" s="322"/>
      <c r="E5" s="322"/>
      <c r="F5" s="322"/>
      <c r="G5" s="322"/>
      <c r="H5" s="322"/>
      <c r="I5" s="322"/>
      <c r="J5" s="322"/>
      <c r="K5" s="322"/>
      <c r="L5" s="322"/>
      <c r="M5" s="327" t="str">
        <f>Start!N5</f>
        <v>Objektort</v>
      </c>
      <c r="N5" s="327"/>
      <c r="O5" s="323"/>
      <c r="P5" s="324"/>
      <c r="Q5" s="322"/>
      <c r="R5" s="322"/>
      <c r="S5" s="322"/>
      <c r="T5" s="322"/>
      <c r="U5" s="322"/>
      <c r="V5" s="322"/>
      <c r="W5" s="322"/>
      <c r="X5" s="322"/>
      <c r="Y5" s="322"/>
    </row>
    <row r="6" spans="1:25" ht="15.75" customHeight="1" thickBot="1">
      <c r="A6" s="322"/>
      <c r="B6" s="660" t="str">
        <f>Sprache!F320</f>
        <v>swisspor AG</v>
      </c>
      <c r="C6" s="322"/>
      <c r="D6" s="324"/>
      <c r="E6" s="324"/>
      <c r="F6" s="324"/>
      <c r="G6" s="324"/>
      <c r="H6" s="324"/>
      <c r="I6" s="324"/>
      <c r="J6" s="324"/>
      <c r="K6" s="324"/>
      <c r="L6" s="324"/>
      <c r="M6" s="324"/>
      <c r="N6" s="328"/>
      <c r="O6" s="324"/>
      <c r="P6" s="324"/>
      <c r="Q6" s="324"/>
      <c r="R6" s="324"/>
    </row>
    <row r="7" spans="1:25" ht="15.75" customHeight="1">
      <c r="A7" s="322"/>
      <c r="B7" s="474" t="str">
        <f>Sprache!F321</f>
        <v>Industriestrasse</v>
      </c>
      <c r="C7" s="322"/>
      <c r="D7" s="324"/>
      <c r="E7" s="324"/>
      <c r="F7" s="324"/>
      <c r="G7" s="324"/>
      <c r="H7" s="324"/>
      <c r="J7" s="171" t="str">
        <f>Grundlagen!J10</f>
        <v>PIR - Isolierung</v>
      </c>
      <c r="L7" s="329" t="str">
        <f>Grundlagen!L10</f>
        <v>Vergleichsvariante</v>
      </c>
      <c r="M7" s="330"/>
      <c r="N7" s="328"/>
      <c r="O7" s="324"/>
      <c r="P7" s="324"/>
      <c r="Q7" s="324"/>
      <c r="R7" s="324"/>
    </row>
    <row r="8" spans="1:25" ht="15.75" customHeight="1">
      <c r="A8" s="322"/>
      <c r="B8" s="474" t="str">
        <f>Sprache!F322</f>
        <v>CH-5623 Boswil</v>
      </c>
      <c r="C8" s="322"/>
      <c r="J8" s="172" t="str">
        <f>Grundlagen!J11</f>
        <v>Variante 1</v>
      </c>
      <c r="L8" s="331" t="str">
        <f>Grundlagen!L11</f>
        <v>Variante 2</v>
      </c>
      <c r="M8" s="332"/>
    </row>
    <row r="9" spans="1:25" s="630" customFormat="1" ht="15.75" customHeight="1">
      <c r="A9" s="629"/>
      <c r="B9" s="474" t="str">
        <f>Sprache!F323</f>
        <v>Tel  +41 (0) 56 678 98 98</v>
      </c>
      <c r="C9" s="629"/>
      <c r="E9" s="648" t="str">
        <f>Sprache!F93</f>
        <v>Teilergebnisse der Berechnung</v>
      </c>
      <c r="F9" s="649"/>
      <c r="G9" s="649"/>
      <c r="H9" s="649"/>
      <c r="I9" s="649"/>
      <c r="J9" s="650"/>
      <c r="K9" s="631"/>
      <c r="L9" s="651"/>
      <c r="M9" s="652"/>
    </row>
    <row r="10" spans="1:25" ht="15.75" customHeight="1">
      <c r="A10" s="322"/>
      <c r="B10" s="474" t="str">
        <f>Sprache!F324</f>
        <v>Fax +41 (0) 56 678 98 99</v>
      </c>
      <c r="C10" s="322"/>
      <c r="E10" s="140" t="str">
        <f>Sprache!F94</f>
        <v>Wärmeleitfähigkeit bei Dämmmitteltemperatur 35 °C</v>
      </c>
      <c r="F10" s="199"/>
      <c r="G10" s="199"/>
      <c r="H10" s="199"/>
      <c r="I10" s="656" t="s">
        <v>321</v>
      </c>
      <c r="J10" s="657">
        <v>3.0974999070167542E-2</v>
      </c>
      <c r="K10" s="658"/>
      <c r="L10" s="657">
        <v>3.6437500268220901E-2</v>
      </c>
      <c r="M10" s="659" t="s">
        <v>56</v>
      </c>
      <c r="O10" s="325" t="s">
        <v>100</v>
      </c>
      <c r="P10" s="325" t="str">
        <f>CONCATENATE(O10,"_V2")</f>
        <v>RWLambdaB_V2</v>
      </c>
    </row>
    <row r="11" spans="1:25" ht="15.75" hidden="1" customHeight="1">
      <c r="A11" s="322"/>
      <c r="B11" s="660" t="str">
        <f>Sprache!F325</f>
        <v>www.swisspor.ch</v>
      </c>
      <c r="C11" s="322"/>
      <c r="E11" s="145" t="s">
        <v>60</v>
      </c>
      <c r="F11" s="346"/>
      <c r="G11" s="346"/>
      <c r="H11" s="346"/>
      <c r="I11" s="653" t="s">
        <v>309</v>
      </c>
      <c r="J11" s="654">
        <v>8.0198078155517578</v>
      </c>
      <c r="K11" s="334"/>
      <c r="L11" s="654">
        <v>8.1430578231811523</v>
      </c>
      <c r="M11" s="655" t="s">
        <v>675</v>
      </c>
      <c r="O11" s="325" t="s">
        <v>98</v>
      </c>
      <c r="P11" s="325" t="str">
        <f>CONCATENATE(O11,"_V2")</f>
        <v>RWhAussen_V2</v>
      </c>
    </row>
    <row r="12" spans="1:25" ht="15.75" hidden="1" customHeight="1">
      <c r="A12" s="322"/>
      <c r="B12" s="660">
        <f>Sprache!F326</f>
        <v>0</v>
      </c>
      <c r="C12" s="322"/>
      <c r="E12" s="139" t="str">
        <f>Sprache!F96</f>
        <v>Oberflächentemperatur</v>
      </c>
      <c r="F12" s="339"/>
      <c r="G12" s="339"/>
      <c r="H12" s="339"/>
      <c r="I12" s="641" t="s">
        <v>710</v>
      </c>
      <c r="J12" s="341">
        <v>14.458364486694336</v>
      </c>
      <c r="K12" s="334"/>
      <c r="L12" s="341">
        <v>14.824156761169434</v>
      </c>
      <c r="M12" s="342" t="s">
        <v>53</v>
      </c>
      <c r="O12" s="325" t="s">
        <v>99</v>
      </c>
      <c r="P12" s="325" t="str">
        <f>CONCATENATE(O12,"_V2")</f>
        <v>RWOberflächentemp_V2</v>
      </c>
    </row>
    <row r="13" spans="1:25" ht="15.75" customHeight="1">
      <c r="A13" s="322"/>
      <c r="B13" s="661" t="str">
        <f>Sprache!F325</f>
        <v>www.swisspor.ch</v>
      </c>
      <c r="C13" s="322"/>
      <c r="E13" s="494" t="str">
        <f>IF(OR(FeldLambdaDeklariert&lt;&gt;FeldLambda10,FeldLambdaDeklariert_V2&lt;&gt;FeldLambda10_V2),Sprache!F262,"")</f>
        <v/>
      </c>
      <c r="F13" s="323"/>
      <c r="G13" s="323"/>
      <c r="H13" s="323"/>
      <c r="I13" s="323"/>
      <c r="J13" s="343"/>
      <c r="K13" s="334"/>
      <c r="L13" s="343"/>
    </row>
    <row r="14" spans="1:25" ht="15.75" customHeight="1">
      <c r="A14" s="322"/>
      <c r="B14" s="663"/>
      <c r="C14" s="322"/>
      <c r="E14" s="204"/>
      <c r="F14" s="204"/>
      <c r="G14" s="204"/>
      <c r="H14" s="204"/>
      <c r="I14" s="204"/>
      <c r="J14" s="344"/>
      <c r="K14" s="334"/>
      <c r="L14" s="344"/>
      <c r="M14" s="204"/>
    </row>
    <row r="15" spans="1:25" ht="15.75" customHeight="1">
      <c r="A15" s="322"/>
      <c r="B15" s="660" t="str">
        <f>Sprache!F327</f>
        <v xml:space="preserve">Elri AG
</v>
      </c>
      <c r="C15" s="322"/>
      <c r="E15" s="143" t="str">
        <f>Sprache!F99</f>
        <v>Leistungen</v>
      </c>
      <c r="F15" s="192"/>
      <c r="G15" s="192"/>
      <c r="H15" s="192"/>
      <c r="I15" s="192"/>
      <c r="J15" s="333"/>
      <c r="K15" s="334"/>
      <c r="L15" s="333"/>
      <c r="M15" s="345"/>
    </row>
    <row r="16" spans="1:25" ht="15.75" hidden="1" customHeight="1">
      <c r="A16" s="322"/>
      <c r="B16" s="660" t="str">
        <f>Sprache!F328</f>
        <v>Gewerbestrasse 3</v>
      </c>
      <c r="C16" s="322"/>
      <c r="E16" s="145" t="str">
        <f>Sprache!F100</f>
        <v>längenbezogener Wärmedurchlasswiderstand</v>
      </c>
      <c r="F16" s="346"/>
      <c r="G16" s="346"/>
      <c r="H16" s="347"/>
      <c r="I16" s="348" t="s">
        <v>311</v>
      </c>
      <c r="J16" s="338">
        <v>6.4580225944519043</v>
      </c>
      <c r="K16" s="334"/>
      <c r="L16" s="338">
        <v>5.5364794731140137</v>
      </c>
      <c r="M16" s="634" t="s">
        <v>312</v>
      </c>
      <c r="O16" s="325" t="s">
        <v>255</v>
      </c>
      <c r="P16" s="325" t="str">
        <f>CONCATENATE(O16,"_V2")</f>
        <v>RWRWert_V2</v>
      </c>
    </row>
    <row r="17" spans="1:16" ht="15.75" customHeight="1">
      <c r="A17" s="322"/>
      <c r="B17" s="474" t="str">
        <f>Sprache!F328</f>
        <v>Gewerbestrasse 3</v>
      </c>
      <c r="C17" s="322"/>
      <c r="E17" s="137" t="str">
        <f>Sprache!F101</f>
        <v>Wärmestrom rad.</v>
      </c>
      <c r="F17" s="194"/>
      <c r="G17" s="194"/>
      <c r="H17" s="194"/>
      <c r="I17" s="337" t="s">
        <v>313</v>
      </c>
      <c r="J17" s="338">
        <v>7.1229233741760254</v>
      </c>
      <c r="K17" s="334"/>
      <c r="L17" s="338">
        <v>8.3085289001464844</v>
      </c>
      <c r="M17" s="336" t="s">
        <v>61</v>
      </c>
      <c r="O17" s="325" t="s">
        <v>101</v>
      </c>
      <c r="P17" s="325" t="str">
        <f>CONCATENATE(O17,"_V2")</f>
        <v>RWWärmestromRad_V2</v>
      </c>
    </row>
    <row r="18" spans="1:16" ht="15.75" customHeight="1">
      <c r="A18" s="322"/>
      <c r="B18" s="474" t="str">
        <f>Sprache!F329</f>
        <v>CH-4552 Derendingen</v>
      </c>
      <c r="C18" s="322"/>
      <c r="E18" s="139" t="str">
        <f>Sprache!F102</f>
        <v>Wärmestrom rad. inkl. Wärmebrücken</v>
      </c>
      <c r="F18" s="339"/>
      <c r="G18" s="339"/>
      <c r="H18" s="339"/>
      <c r="I18" s="340" t="s">
        <v>314</v>
      </c>
      <c r="J18" s="341">
        <v>7.1229233741760254</v>
      </c>
      <c r="K18" s="334"/>
      <c r="L18" s="341">
        <v>8.3085289001464844</v>
      </c>
      <c r="M18" s="342" t="s">
        <v>61</v>
      </c>
      <c r="O18" s="325" t="s">
        <v>102</v>
      </c>
      <c r="P18" s="325" t="str">
        <f>CONCATENATE(O18,"_V2")</f>
        <v>RWWärmestromRadWBR_V2</v>
      </c>
    </row>
    <row r="19" spans="1:16" ht="15.75" customHeight="1">
      <c r="A19" s="322"/>
      <c r="B19" s="474" t="str">
        <f>Sprache!F330</f>
        <v>Tel: +041 (0)32 681 33 11</v>
      </c>
      <c r="C19" s="322"/>
      <c r="J19" s="343"/>
      <c r="K19" s="334"/>
      <c r="L19" s="343"/>
    </row>
    <row r="20" spans="1:16" ht="15.75" customHeight="1">
      <c r="A20" s="322"/>
      <c r="B20" s="474" t="str">
        <f>Sprache!F331</f>
        <v>Fax: +041(0)32 682 15 05</v>
      </c>
      <c r="C20" s="322"/>
      <c r="J20" s="343"/>
      <c r="K20" s="334"/>
      <c r="L20" s="343"/>
    </row>
    <row r="21" spans="1:16" ht="15.75" customHeight="1">
      <c r="A21" s="322"/>
      <c r="B21" s="661" t="str">
        <f>Sprache!F332</f>
        <v>www.elri.ch</v>
      </c>
      <c r="C21" s="322"/>
      <c r="E21" s="143" t="str">
        <f>Sprache!F105</f>
        <v>Berührungsschutz</v>
      </c>
      <c r="F21" s="192"/>
      <c r="G21" s="192"/>
      <c r="H21" s="192"/>
      <c r="I21" s="192"/>
      <c r="J21" s="333"/>
      <c r="K21" s="334"/>
      <c r="L21" s="333"/>
      <c r="M21" s="345"/>
    </row>
    <row r="22" spans="1:16" ht="15.75" customHeight="1">
      <c r="A22" s="322"/>
      <c r="B22" s="322"/>
      <c r="C22" s="322"/>
      <c r="E22" s="145" t="str">
        <f>Sprache!F96</f>
        <v>Oberflächentemperatur</v>
      </c>
      <c r="F22" s="346"/>
      <c r="G22" s="346"/>
      <c r="H22" s="347"/>
      <c r="I22" s="394" t="s">
        <v>710</v>
      </c>
      <c r="J22" s="338">
        <f>J12</f>
        <v>14.458364486694336</v>
      </c>
      <c r="K22" s="334"/>
      <c r="L22" s="338">
        <f>L12</f>
        <v>14.824156761169434</v>
      </c>
      <c r="M22" s="347" t="s">
        <v>53</v>
      </c>
    </row>
    <row r="23" spans="1:16" ht="15.75" customHeight="1">
      <c r="A23" s="322"/>
      <c r="B23" s="660" t="str">
        <f>Sprache!F334</f>
        <v>Regisol AG</v>
      </c>
      <c r="C23" s="322"/>
      <c r="E23" s="139" t="str">
        <f>Sprache!F107</f>
        <v>Grenzwert Berührungsschutz unterschritten (40°)</v>
      </c>
      <c r="F23" s="339"/>
      <c r="G23" s="339"/>
      <c r="H23" s="339"/>
      <c r="I23" s="349"/>
      <c r="J23" s="350" t="str">
        <f>IF(J22&lt;=FeldBerührungsschtzTemp,Sprache!F122,Sprache!F123)</f>
        <v>Ja</v>
      </c>
      <c r="K23" s="334"/>
      <c r="L23" s="350" t="str">
        <f>IF(L22&lt;=FeldBerührungsschtzTemp,Sprache!F122,Sprache!F123)</f>
        <v>Ja</v>
      </c>
      <c r="M23" s="342" t="str">
        <f>Sprache!F124</f>
        <v>ja/nein</v>
      </c>
    </row>
    <row r="24" spans="1:16" ht="15.75" customHeight="1">
      <c r="A24" s="322"/>
      <c r="B24" s="474" t="str">
        <f>Sprache!F335</f>
        <v>Schwalbenweg 3</v>
      </c>
      <c r="C24" s="322"/>
      <c r="E24" s="204"/>
      <c r="F24" s="204"/>
      <c r="G24" s="204"/>
      <c r="H24" s="204"/>
      <c r="I24" s="204"/>
      <c r="J24" s="351"/>
      <c r="K24" s="334"/>
      <c r="L24" s="351"/>
      <c r="M24" s="204"/>
    </row>
    <row r="25" spans="1:16" ht="15.75" customHeight="1">
      <c r="A25" s="322"/>
      <c r="B25" s="474" t="str">
        <f>Sprache!F336</f>
        <v>CH-3292 Busswil bei Büren</v>
      </c>
      <c r="C25" s="322"/>
      <c r="J25" s="343"/>
      <c r="K25" s="334"/>
      <c r="L25" s="343"/>
    </row>
    <row r="26" spans="1:16" ht="15.75" customHeight="1">
      <c r="A26" s="322"/>
      <c r="B26" s="474" t="str">
        <f>Sprache!F337</f>
        <v>Tel: +041 (0)385 22 33</v>
      </c>
      <c r="C26" s="322"/>
      <c r="E26" s="143" t="str">
        <f>Sprache!F108</f>
        <v>Dämmstärke nach MuKEn</v>
      </c>
      <c r="F26" s="192"/>
      <c r="G26" s="192"/>
      <c r="H26" s="192"/>
      <c r="I26" s="192"/>
      <c r="J26" s="333"/>
      <c r="K26" s="334"/>
      <c r="L26" s="333"/>
      <c r="M26" s="345"/>
    </row>
    <row r="27" spans="1:16" ht="15.75" customHeight="1">
      <c r="A27" s="322"/>
      <c r="B27" s="474" t="str">
        <f>Sprache!F338</f>
        <v>Fax: +041(0)385 22 35</v>
      </c>
      <c r="C27" s="322"/>
      <c r="E27" s="138" t="str">
        <f>Sprache!F109</f>
        <v>Gesetzliche Dämmstärke (λD bei 10°C)</v>
      </c>
      <c r="F27" s="202"/>
      <c r="G27" s="202"/>
      <c r="H27" s="202"/>
      <c r="I27" s="352" t="s">
        <v>315</v>
      </c>
      <c r="J27" s="353">
        <v>40</v>
      </c>
      <c r="K27" s="334"/>
      <c r="L27" s="353">
        <v>50</v>
      </c>
      <c r="M27" s="354" t="s">
        <v>27</v>
      </c>
      <c r="O27" s="325" t="s">
        <v>103</v>
      </c>
      <c r="P27" s="325" t="str">
        <f>CONCATENATE(O27,"_V2")</f>
        <v>RWDämmungNachMuKEn_V2</v>
      </c>
    </row>
    <row r="28" spans="1:16" ht="15.75" customHeight="1">
      <c r="A28" s="322"/>
      <c r="B28" s="661" t="str">
        <f>Sprache!F339</f>
        <v>www.regisol.ch</v>
      </c>
      <c r="C28" s="322"/>
      <c r="E28" s="355" t="str">
        <f>Sprache!F110</f>
        <v>Anforderungen nach MuKEn erfüllt?</v>
      </c>
      <c r="F28" s="204"/>
      <c r="G28" s="204"/>
      <c r="H28" s="204"/>
      <c r="I28" s="356"/>
      <c r="J28" s="357"/>
      <c r="K28" s="334"/>
      <c r="L28" s="357"/>
      <c r="M28" s="358"/>
    </row>
    <row r="29" spans="1:16" ht="15.75" customHeight="1">
      <c r="A29" s="322"/>
      <c r="B29" s="322"/>
      <c r="C29" s="322"/>
      <c r="E29" s="355" t="str">
        <f>Sprache!F111</f>
        <v>Die Kantonalen Energievorschriften müssen immer</v>
      </c>
      <c r="F29" s="204"/>
      <c r="G29" s="204"/>
      <c r="H29" s="204"/>
      <c r="I29" s="359"/>
      <c r="J29" s="360" t="str">
        <f>IF(J27&lt;=FeldDD,Sprache!F122,Sprache!F123)</f>
        <v>Ja</v>
      </c>
      <c r="K29" s="334"/>
      <c r="L29" s="360" t="str">
        <f>IF(L27&lt;=FeldDD_V2,Sprache!F122,Sprache!F123)</f>
        <v>Nein</v>
      </c>
      <c r="M29" s="361" t="str">
        <f>Sprache!F124</f>
        <v>ja/nein</v>
      </c>
    </row>
    <row r="30" spans="1:16" ht="15.75" customHeight="1">
      <c r="A30" s="322"/>
      <c r="B30" s="322"/>
      <c r="C30" s="322"/>
      <c r="E30" s="362" t="str">
        <f>Sprache!F112</f>
        <v>eingehalten werden!</v>
      </c>
      <c r="F30" s="363"/>
      <c r="G30" s="363"/>
      <c r="H30" s="363"/>
      <c r="I30" s="364"/>
      <c r="J30" s="343"/>
      <c r="K30" s="334"/>
      <c r="L30" s="343"/>
      <c r="M30" s="365"/>
    </row>
    <row r="31" spans="1:16" ht="15.75" customHeight="1">
      <c r="A31" s="322"/>
      <c r="B31" s="322"/>
      <c r="C31" s="322"/>
      <c r="J31" s="366"/>
      <c r="K31" s="334"/>
      <c r="L31" s="366"/>
    </row>
    <row r="32" spans="1:16" ht="15.75" customHeight="1">
      <c r="A32" s="322"/>
      <c r="B32" s="322"/>
      <c r="C32" s="322"/>
      <c r="D32" s="324"/>
      <c r="E32" s="144" t="str">
        <f>Sprache!F113</f>
        <v>Resultate</v>
      </c>
      <c r="F32" s="367"/>
      <c r="G32" s="367"/>
      <c r="H32" s="192"/>
      <c r="I32" s="367"/>
      <c r="J32" s="368"/>
      <c r="K32" s="334"/>
      <c r="L32" s="368"/>
      <c r="M32" s="369"/>
    </row>
    <row r="33" spans="1:16" ht="15.75" customHeight="1">
      <c r="A33" s="322"/>
      <c r="B33" s="322"/>
      <c r="C33" s="322"/>
      <c r="D33" s="324"/>
      <c r="E33" s="370" t="str">
        <f>Sprache!F114</f>
        <v xml:space="preserve">Jährlicher Energieverlust </v>
      </c>
      <c r="F33" s="202"/>
      <c r="G33" s="202"/>
      <c r="H33" s="371" t="str">
        <f>CONCATENATE("[",M33,"]")</f>
        <v>[kWh/a]</v>
      </c>
      <c r="I33" s="372" t="s">
        <v>288</v>
      </c>
      <c r="J33" s="373">
        <f>IF(FeldMediumstemperatur&gt;FeldUmgebungstemperatur,Amortisationsrechnung!C10,0)</f>
        <v>6154.2057952880859</v>
      </c>
      <c r="K33" s="334"/>
      <c r="L33" s="373">
        <f>IF(FeldMediumstemperatur&gt;FeldUmgebungstemperatur,Amortisationsrechnung!D10,0)</f>
        <v>7178.5689697265625</v>
      </c>
      <c r="M33" s="354" t="s">
        <v>257</v>
      </c>
      <c r="N33" s="323"/>
      <c r="O33" s="324" t="s">
        <v>335</v>
      </c>
      <c r="P33" s="324" t="str">
        <f>CONCATENATE(O33,"_V2")</f>
        <v>RWEnergie_V2</v>
      </c>
    </row>
    <row r="34" spans="1:16" ht="15.75" customHeight="1">
      <c r="A34" s="322"/>
      <c r="B34" s="322"/>
      <c r="C34" s="322"/>
      <c r="D34" s="324"/>
      <c r="E34" s="374" t="str">
        <f>Sprache!F115</f>
        <v>Jährliche Energieverlustkosten</v>
      </c>
      <c r="F34" s="346"/>
      <c r="G34" s="346"/>
      <c r="H34" s="375" t="str">
        <f>CONCATENATE("[",M34,"]")</f>
        <v>[CHF/a]</v>
      </c>
      <c r="I34" s="376" t="s">
        <v>289</v>
      </c>
      <c r="J34" s="377">
        <f ca="1">IF(FeldMediumstemperatur&gt;FeldUmgebungstemperatur,Amortisationsrechnung!C16,0)</f>
        <v>913.24587385922564</v>
      </c>
      <c r="K34" s="334"/>
      <c r="L34" s="377">
        <f ca="1">IF(FeldMediumstemperatur&gt;FeldUmgebungstemperatur,Amortisationsrechnung!D16,0)</f>
        <v>1065.2549995705451</v>
      </c>
      <c r="M34" s="336" t="s">
        <v>258</v>
      </c>
      <c r="N34" s="323"/>
      <c r="O34" s="324" t="s">
        <v>336</v>
      </c>
      <c r="P34" s="324" t="str">
        <f>CONCATENATE(O34,"_V2")</f>
        <v>RWKosten_V2</v>
      </c>
    </row>
    <row r="35" spans="1:16" ht="15.75" customHeight="1" thickBot="1">
      <c r="A35" s="322"/>
      <c r="B35" s="322"/>
      <c r="C35" s="322"/>
      <c r="D35" s="324"/>
      <c r="E35" s="378" t="str">
        <f>Sprache!F116</f>
        <v>Jährliche CO₂-Emissionen</v>
      </c>
      <c r="F35" s="363"/>
      <c r="G35" s="363"/>
      <c r="H35" s="379" t="str">
        <f>CONCATENATE("[",M35,"]")</f>
        <v>[kg CO2/a]</v>
      </c>
      <c r="I35" s="380" t="s">
        <v>320</v>
      </c>
      <c r="J35" s="381">
        <f>IF(FeldMediumstemperatur&gt;FeldUmgebungstemperatur,Amortisationsrechnung!C20,0)</f>
        <v>2137.3194714929919</v>
      </c>
      <c r="K35" s="334"/>
      <c r="L35" s="381">
        <f>IF(FeldMediumstemperatur&gt;FeldUmgebungstemperatur,Amortisationsrechnung!D20,0)</f>
        <v>2493.0747763097429</v>
      </c>
      <c r="M35" s="365" t="s">
        <v>347</v>
      </c>
      <c r="N35" s="323"/>
      <c r="O35" s="324" t="s">
        <v>337</v>
      </c>
      <c r="P35" s="324" t="str">
        <f>CONCATENATE(O35,"_V2")</f>
        <v>RWCO2_V2</v>
      </c>
    </row>
    <row r="36" spans="1:16" ht="15.75" customHeight="1" thickBot="1">
      <c r="A36" s="322"/>
      <c r="B36" s="322"/>
      <c r="C36" s="322"/>
      <c r="D36" s="323"/>
      <c r="E36" s="204"/>
      <c r="F36" s="204"/>
      <c r="G36" s="204"/>
      <c r="H36" s="204"/>
      <c r="I36" s="204"/>
      <c r="J36" s="204"/>
      <c r="K36" s="334"/>
      <c r="L36" s="204"/>
      <c r="M36" s="204"/>
      <c r="N36" s="323"/>
      <c r="P36" s="324"/>
    </row>
    <row r="37" spans="1:16" ht="15.75" customHeight="1">
      <c r="A37" s="322"/>
      <c r="B37" s="322"/>
      <c r="C37" s="322"/>
      <c r="D37" s="323"/>
      <c r="E37" s="417" t="str">
        <f>Sprache!F117</f>
        <v>Einsparung Variante 1 gegenüber Variante 2 über eine Nutzungszeit von 30 Jahre</v>
      </c>
      <c r="F37" s="406"/>
      <c r="G37" s="406"/>
      <c r="H37" s="406"/>
      <c r="I37" s="406"/>
      <c r="J37" s="406"/>
      <c r="K37" s="406"/>
      <c r="L37" s="406"/>
      <c r="M37" s="407"/>
      <c r="N37" s="323"/>
      <c r="P37" s="324"/>
    </row>
    <row r="38" spans="1:16" ht="15.75" customHeight="1">
      <c r="A38" s="322"/>
      <c r="B38" s="322"/>
      <c r="C38" s="322"/>
      <c r="E38" s="408" t="str">
        <f>Sprache!F118</f>
        <v>Einsparung Energie über eine Nutzungszeit von 30 Jahren</v>
      </c>
      <c r="F38" s="404"/>
      <c r="G38" s="404"/>
      <c r="H38" s="404"/>
      <c r="I38" s="405" t="s">
        <v>348</v>
      </c>
      <c r="J38" s="700">
        <f>IF(FeldMediumstemperatur&gt;FeldUmgebungstemperatur, Amortisationsrechnung!F10,0)</f>
        <v>30730.895233154297</v>
      </c>
      <c r="K38" s="701"/>
      <c r="L38" s="702"/>
      <c r="M38" s="409" t="s">
        <v>374</v>
      </c>
      <c r="O38" s="325" t="s">
        <v>341</v>
      </c>
      <c r="P38" s="324"/>
    </row>
    <row r="39" spans="1:16" ht="15.75" customHeight="1">
      <c r="A39" s="322"/>
      <c r="B39" s="322"/>
      <c r="C39" s="322"/>
      <c r="E39" s="410" t="str">
        <f>Sprache!F119</f>
        <v>Einsparung Kosten über eine Nutzungszeit von 30 Jahren</v>
      </c>
      <c r="F39" s="382"/>
      <c r="G39" s="382"/>
      <c r="H39" s="382"/>
      <c r="I39" s="383" t="s">
        <v>349</v>
      </c>
      <c r="J39" s="703">
        <f ca="1">IF(FeldMediumstemperatur&gt;FeldUmgebungstemperatur,Amortisationsrechnung!F16,0)</f>
        <v>4332.2600827726055</v>
      </c>
      <c r="K39" s="704"/>
      <c r="L39" s="705"/>
      <c r="M39" s="411" t="s">
        <v>375</v>
      </c>
      <c r="O39" s="325" t="s">
        <v>342</v>
      </c>
      <c r="P39" s="324"/>
    </row>
    <row r="40" spans="1:16" ht="15.75" customHeight="1" thickBot="1">
      <c r="A40" s="322"/>
      <c r="B40" s="322"/>
      <c r="C40" s="322"/>
      <c r="E40" s="412" t="str">
        <f>Sprache!F120</f>
        <v>Einsparung CO₂ über eine Nutzungszeit von 30 Jahren</v>
      </c>
      <c r="F40" s="413"/>
      <c r="G40" s="413"/>
      <c r="H40" s="413"/>
      <c r="I40" s="415" t="s">
        <v>350</v>
      </c>
      <c r="J40" s="697">
        <f>IF(FeldMediumstemperatur&gt;FeldUmgebungstemperatur,Amortisationsrechnung!F20,0)</f>
        <v>10672.659144502541</v>
      </c>
      <c r="K40" s="698"/>
      <c r="L40" s="699"/>
      <c r="M40" s="416" t="s">
        <v>377</v>
      </c>
      <c r="O40" s="325" t="s">
        <v>343</v>
      </c>
      <c r="P40" s="324"/>
    </row>
    <row r="41" spans="1:16" ht="15.75" customHeight="1">
      <c r="A41" s="322"/>
      <c r="B41" s="322"/>
      <c r="C41" s="322"/>
    </row>
    <row r="42" spans="1:16" ht="15.75" customHeight="1">
      <c r="A42" s="322"/>
      <c r="B42" s="322"/>
      <c r="C42" s="322"/>
    </row>
    <row r="43" spans="1:16" s="204" customFormat="1" ht="15.75" customHeight="1">
      <c r="A43" s="608"/>
      <c r="B43" s="608"/>
      <c r="C43" s="608"/>
    </row>
    <row r="44" spans="1:16" ht="15.75" customHeight="1">
      <c r="A44" s="322"/>
      <c r="B44" s="322"/>
      <c r="C44" s="322"/>
    </row>
    <row r="45" spans="1:16" ht="15.75" customHeight="1">
      <c r="A45" s="322"/>
      <c r="B45" s="322"/>
      <c r="C45" s="322"/>
    </row>
    <row r="46" spans="1:16" ht="15.75" customHeight="1">
      <c r="A46" s="322"/>
      <c r="B46" s="322"/>
      <c r="C46" s="322"/>
    </row>
    <row r="47" spans="1:16" ht="15.75" customHeight="1">
      <c r="A47" s="322"/>
      <c r="B47" s="322"/>
      <c r="C47" s="322"/>
    </row>
    <row r="48" spans="1:16" ht="15.75" customHeight="1">
      <c r="A48" s="322"/>
      <c r="B48" s="322"/>
      <c r="C48" s="322"/>
    </row>
    <row r="49" spans="1:3" ht="15.75" customHeight="1">
      <c r="A49" s="322"/>
      <c r="B49" s="322"/>
      <c r="C49" s="322"/>
    </row>
    <row r="50" spans="1:3" ht="15.75" customHeight="1">
      <c r="A50" s="322"/>
      <c r="B50" s="322"/>
      <c r="C50" s="322"/>
    </row>
    <row r="51" spans="1:3" ht="15.75" customHeight="1">
      <c r="A51" s="322"/>
      <c r="B51" s="322"/>
      <c r="C51" s="322"/>
    </row>
    <row r="52" spans="1:3" ht="15.75" customHeight="1">
      <c r="A52" s="322"/>
      <c r="B52" s="322"/>
      <c r="C52" s="322"/>
    </row>
    <row r="53" spans="1:3" ht="15.75" customHeight="1">
      <c r="A53" s="322"/>
      <c r="B53" s="322"/>
      <c r="C53" s="322"/>
    </row>
    <row r="54" spans="1:3" ht="15.75" customHeight="1">
      <c r="A54" s="322"/>
      <c r="B54" s="384" t="str">
        <f>Start!B35</f>
        <v>Version 3.1</v>
      </c>
      <c r="C54" s="322"/>
    </row>
    <row r="55" spans="1:3" ht="15.75" customHeight="1">
      <c r="A55" s="322"/>
      <c r="B55" s="384" t="str">
        <f>Start!B36</f>
        <v>DESIGN BY HSLU - T&amp;A</v>
      </c>
      <c r="C55" s="322"/>
    </row>
    <row r="56" spans="1:3" ht="15.75" customHeight="1">
      <c r="A56" s="322"/>
      <c r="B56" s="322"/>
      <c r="C56" s="322"/>
    </row>
    <row r="57" spans="1:3" ht="15.75" customHeight="1"/>
  </sheetData>
  <sheetProtection password="DD65" sheet="1" objects="1" scenarios="1" selectLockedCells="1"/>
  <mergeCells count="3">
    <mergeCell ref="J40:L40"/>
    <mergeCell ref="J38:L38"/>
    <mergeCell ref="J39:L39"/>
  </mergeCells>
  <phoneticPr fontId="0" type="noConversion"/>
  <conditionalFormatting sqref="J23 J29">
    <cfRule type="cellIs" dxfId="19" priority="3" stopIfTrue="1" operator="equal">
      <formula>"Non"</formula>
    </cfRule>
    <cfRule type="cellIs" dxfId="18" priority="4" stopIfTrue="1" operator="equal">
      <formula>"Oui"</formula>
    </cfRule>
    <cfRule type="cellIs" dxfId="17" priority="12" stopIfTrue="1" operator="equal">
      <formula>"Nein"</formula>
    </cfRule>
    <cfRule type="cellIs" dxfId="16" priority="13" stopIfTrue="1" operator="equal">
      <formula>"Ja"</formula>
    </cfRule>
  </conditionalFormatting>
  <conditionalFormatting sqref="L23 L29">
    <cfRule type="cellIs" dxfId="15" priority="1" stopIfTrue="1" operator="equal">
      <formula>"Non"</formula>
    </cfRule>
    <cfRule type="cellIs" dxfId="14" priority="2" stopIfTrue="1" operator="equal">
      <formula>"Oui"</formula>
    </cfRule>
    <cfRule type="cellIs" dxfId="13" priority="10" stopIfTrue="1" operator="equal">
      <formula>"Nein"</formula>
    </cfRule>
    <cfRule type="cellIs" dxfId="12" priority="11" stopIfTrue="1" operator="equal">
      <formula>"Ja"</formula>
    </cfRule>
  </conditionalFormatting>
  <hyperlinks>
    <hyperlink ref="B13" r:id="rId1" display="www.elri.ch"/>
    <hyperlink ref="B21" r:id="rId2" display="www.regisol.ch"/>
    <hyperlink ref="B28" r:id="rId3" display="www.swisspor.ch"/>
  </hyperlinks>
  <pageMargins left="0.59055118110236227" right="0.39370078740157483" top="0.59055118110236227" bottom="0.59055118110236227" header="0" footer="0.31496062992125984"/>
  <pageSetup paperSize="9" scale="58" orientation="landscape" r:id="rId4"/>
  <headerFooter scaleWithDoc="0" alignWithMargins="0">
    <oddFooter>&amp;L&amp;5&amp;F&amp;C&amp;5&amp;D&amp;R&amp;8&amp;P</oddFooter>
  </headerFooter>
  <drawing r:id="rId5"/>
  <legacyDrawing r:id="rId6"/>
</worksheet>
</file>

<file path=xl/worksheets/sheet4.xml><?xml version="1.0" encoding="utf-8"?>
<worksheet xmlns="http://schemas.openxmlformats.org/spreadsheetml/2006/main" xmlns:r="http://schemas.openxmlformats.org/officeDocument/2006/relationships">
  <sheetPr codeName="TBKälteeschutz">
    <pageSetUpPr fitToPage="1"/>
  </sheetPr>
  <dimension ref="A1:X59"/>
  <sheetViews>
    <sheetView showGridLines="0" zoomScaleNormal="100" workbookViewId="0">
      <selection activeCell="E23" sqref="E23"/>
    </sheetView>
  </sheetViews>
  <sheetFormatPr baseColWidth="10" defaultRowHeight="15.75"/>
  <cols>
    <col min="1" max="1" width="2.85546875" style="325" customWidth="1"/>
    <col min="2" max="2" width="23.42578125" style="325" customWidth="1"/>
    <col min="3" max="4" width="2.85546875" style="325" customWidth="1"/>
    <col min="5" max="5" width="35.7109375" style="325" customWidth="1"/>
    <col min="6" max="6" width="13.7109375" style="325" customWidth="1"/>
    <col min="7" max="7" width="18.85546875" style="325" customWidth="1"/>
    <col min="8" max="8" width="12.28515625" style="325" customWidth="1"/>
    <col min="9" max="9" width="13" style="325" customWidth="1"/>
    <col min="10" max="10" width="45.7109375" style="325" customWidth="1"/>
    <col min="11" max="11" width="2.5703125" style="325" customWidth="1"/>
    <col min="12" max="12" width="45.7109375" style="325" customWidth="1"/>
    <col min="13" max="13" width="12.85546875" style="325" customWidth="1"/>
    <col min="14" max="14" width="11.42578125" style="325"/>
    <col min="15" max="15" width="13.7109375" style="325" customWidth="1"/>
    <col min="16" max="16" width="35" style="325" hidden="1" customWidth="1"/>
    <col min="17" max="17" width="39.28515625" style="325" hidden="1" customWidth="1"/>
    <col min="18" max="16384" width="11.42578125" style="325"/>
  </cols>
  <sheetData>
    <row r="1" spans="1:24" ht="15.7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row>
    <row r="2" spans="1:24" ht="33.75">
      <c r="A2" s="322"/>
      <c r="B2" s="418" t="s">
        <v>562</v>
      </c>
      <c r="C2" s="322"/>
      <c r="D2" s="322"/>
      <c r="E2" s="326" t="str">
        <f>Start!E2</f>
        <v>Rechentool PIR-RT2</v>
      </c>
      <c r="F2" s="322"/>
      <c r="G2" s="322"/>
      <c r="H2" s="322"/>
      <c r="I2" s="322"/>
      <c r="J2" s="322"/>
      <c r="K2" s="327"/>
      <c r="L2" s="327"/>
      <c r="M2" s="327"/>
      <c r="N2" s="327"/>
      <c r="O2" s="322"/>
      <c r="P2" s="322"/>
      <c r="Q2" s="322"/>
      <c r="R2" s="322"/>
      <c r="S2" s="322"/>
      <c r="T2" s="322"/>
      <c r="U2" s="322"/>
      <c r="V2" s="322"/>
      <c r="W2" s="322"/>
      <c r="X2" s="322"/>
    </row>
    <row r="3" spans="1:24" ht="15.75" customHeight="1">
      <c r="A3" s="322"/>
      <c r="B3" s="403"/>
      <c r="C3" s="322"/>
      <c r="D3" s="322"/>
      <c r="E3" s="322" t="str">
        <f>Sprache!F125</f>
        <v>Resultate Kälteschutz</v>
      </c>
      <c r="F3" s="322"/>
      <c r="G3" s="322"/>
      <c r="H3" s="322"/>
      <c r="I3" s="322"/>
      <c r="J3" s="322"/>
      <c r="K3" s="327"/>
      <c r="L3" s="327"/>
      <c r="M3" s="327"/>
      <c r="N3" s="327"/>
      <c r="O3" s="322"/>
      <c r="P3" s="322"/>
      <c r="Q3" s="322"/>
      <c r="R3" s="322"/>
      <c r="S3" s="322"/>
      <c r="T3" s="322"/>
      <c r="U3" s="322"/>
      <c r="V3" s="322"/>
      <c r="W3" s="322"/>
      <c r="X3" s="322"/>
    </row>
    <row r="4" spans="1:24" ht="15.75" customHeight="1">
      <c r="A4" s="322"/>
      <c r="B4" s="403"/>
      <c r="C4" s="322"/>
      <c r="D4" s="322"/>
      <c r="E4" s="322"/>
      <c r="F4" s="322"/>
      <c r="G4" s="322"/>
      <c r="H4" s="322"/>
      <c r="I4" s="322"/>
      <c r="J4" s="322"/>
      <c r="K4" s="327"/>
      <c r="L4" s="327"/>
      <c r="M4" s="327" t="str">
        <f>Start!N4</f>
        <v>Objektname</v>
      </c>
      <c r="N4" s="327"/>
      <c r="O4" s="322"/>
      <c r="P4" s="322"/>
      <c r="Q4" s="322"/>
      <c r="R4" s="322"/>
      <c r="S4" s="322"/>
      <c r="T4" s="322"/>
      <c r="U4" s="322"/>
      <c r="V4" s="322"/>
      <c r="W4" s="322"/>
      <c r="X4" s="322"/>
    </row>
    <row r="5" spans="1:24" ht="15.75" customHeight="1">
      <c r="A5" s="322"/>
      <c r="B5" s="403"/>
      <c r="C5" s="322"/>
      <c r="D5" s="322"/>
      <c r="E5" s="322"/>
      <c r="F5" s="322"/>
      <c r="G5" s="322"/>
      <c r="H5" s="322"/>
      <c r="I5" s="322"/>
      <c r="J5" s="322"/>
      <c r="K5" s="327"/>
      <c r="L5" s="327"/>
      <c r="M5" s="327" t="str">
        <f>Start!N5</f>
        <v>Objektort</v>
      </c>
      <c r="N5" s="327"/>
      <c r="O5" s="322"/>
      <c r="P5" s="322"/>
      <c r="Q5" s="322"/>
      <c r="R5" s="322"/>
      <c r="S5" s="322"/>
      <c r="T5" s="322"/>
      <c r="U5" s="322"/>
      <c r="V5" s="322"/>
      <c r="W5" s="322"/>
      <c r="X5" s="322"/>
    </row>
    <row r="6" spans="1:24" ht="15.75" customHeight="1" thickBot="1">
      <c r="A6" s="322"/>
      <c r="B6" s="660" t="str">
        <f>Sprache!F320</f>
        <v>swisspor AG</v>
      </c>
      <c r="C6" s="322"/>
      <c r="D6" s="324"/>
      <c r="E6" s="324"/>
      <c r="F6" s="324"/>
      <c r="G6" s="324"/>
      <c r="H6" s="324"/>
      <c r="I6" s="324"/>
      <c r="J6" s="324"/>
      <c r="K6" s="328"/>
      <c r="L6" s="328"/>
      <c r="M6" s="328"/>
      <c r="N6" s="328"/>
      <c r="O6" s="324"/>
      <c r="P6" s="324"/>
      <c r="Q6" s="324"/>
      <c r="R6" s="324"/>
    </row>
    <row r="7" spans="1:24" ht="15.75" customHeight="1">
      <c r="A7" s="322"/>
      <c r="B7" s="474" t="str">
        <f>Sprache!F321</f>
        <v>Industriestrasse</v>
      </c>
      <c r="C7" s="322"/>
      <c r="D7" s="324"/>
      <c r="E7" s="324"/>
      <c r="F7" s="324"/>
      <c r="G7" s="324"/>
      <c r="H7" s="324"/>
      <c r="I7" s="324"/>
      <c r="J7" s="171" t="str">
        <f>Grundlagen!J10</f>
        <v>PIR - Isolierung</v>
      </c>
      <c r="K7" s="328"/>
      <c r="L7" s="329" t="str">
        <f>Grundlagen!L10</f>
        <v>Vergleichsvariante</v>
      </c>
      <c r="M7" s="328"/>
      <c r="N7" s="328"/>
      <c r="O7" s="324"/>
      <c r="P7" s="324"/>
      <c r="Q7" s="324"/>
      <c r="R7" s="324"/>
    </row>
    <row r="8" spans="1:24" ht="15.75" customHeight="1" thickBot="1">
      <c r="A8" s="322"/>
      <c r="B8" s="474" t="str">
        <f>Sprache!F322</f>
        <v>CH-5623 Boswil</v>
      </c>
      <c r="C8" s="322"/>
      <c r="J8" s="172" t="str">
        <f>Grundlagen!J11</f>
        <v>Variante 1</v>
      </c>
      <c r="K8" s="385"/>
      <c r="L8" s="331" t="str">
        <f>Grundlagen!L11</f>
        <v>Variante 2</v>
      </c>
      <c r="M8" s="386"/>
    </row>
    <row r="9" spans="1:24" ht="15.75" customHeight="1">
      <c r="A9" s="322"/>
      <c r="B9" s="474" t="str">
        <f>Sprache!F323</f>
        <v>Tel  +41 (0) 56 678 98 98</v>
      </c>
      <c r="C9" s="322"/>
      <c r="E9" s="143" t="str">
        <f>Sprache!F93</f>
        <v>Teilergebnisse der Berechnung</v>
      </c>
      <c r="F9" s="192"/>
      <c r="G9" s="192"/>
      <c r="H9" s="192"/>
      <c r="I9" s="192"/>
      <c r="J9" s="387"/>
      <c r="K9" s="334"/>
      <c r="L9" s="387"/>
      <c r="M9" s="345"/>
    </row>
    <row r="10" spans="1:24" ht="15.75" customHeight="1">
      <c r="A10" s="322"/>
      <c r="B10" s="474" t="str">
        <f>Sprache!F324</f>
        <v>Fax +41 (0) 56 678 98 99</v>
      </c>
      <c r="C10" s="322"/>
      <c r="E10" s="137" t="str">
        <f>Sprache!F94</f>
        <v>Wärmeleitfähigkeit bei Dämmmitteltemperatur 35 °C</v>
      </c>
      <c r="F10" s="194"/>
      <c r="G10" s="194"/>
      <c r="H10" s="336"/>
      <c r="I10" s="388" t="s">
        <v>321</v>
      </c>
      <c r="J10" s="335">
        <v>0</v>
      </c>
      <c r="K10" s="330"/>
      <c r="L10" s="335">
        <v>0</v>
      </c>
      <c r="M10" s="336" t="s">
        <v>56</v>
      </c>
      <c r="P10" s="325" t="s">
        <v>104</v>
      </c>
      <c r="Q10" s="325" t="str">
        <f>CONCATENATE(P10,"_V2")</f>
        <v>RKLambdaB_V2</v>
      </c>
    </row>
    <row r="11" spans="1:24" ht="15.75" hidden="1" customHeight="1">
      <c r="A11" s="322"/>
      <c r="B11" s="660" t="str">
        <f>Sprache!F325</f>
        <v>www.swisspor.ch</v>
      </c>
      <c r="C11" s="322"/>
      <c r="E11" s="137" t="s">
        <v>60</v>
      </c>
      <c r="F11" s="194"/>
      <c r="G11" s="194"/>
      <c r="H11" s="336"/>
      <c r="I11" s="389" t="s">
        <v>309</v>
      </c>
      <c r="J11" s="338">
        <v>0</v>
      </c>
      <c r="K11" s="330"/>
      <c r="L11" s="338">
        <v>0</v>
      </c>
      <c r="M11" s="632" t="s">
        <v>310</v>
      </c>
      <c r="P11" s="325" t="s">
        <v>105</v>
      </c>
      <c r="Q11" s="325" t="str">
        <f t="shared" ref="Q11:Q40" si="0">CONCATENATE(P11,"_V2")</f>
        <v>RKhAussen_V2</v>
      </c>
    </row>
    <row r="12" spans="1:24" ht="15.75" hidden="1" customHeight="1">
      <c r="A12" s="322"/>
      <c r="B12" s="660">
        <f>Sprache!F326</f>
        <v>0</v>
      </c>
      <c r="C12" s="322"/>
      <c r="E12" s="139" t="str">
        <f>Sprache!F96</f>
        <v>Oberflächentemperatur</v>
      </c>
      <c r="F12" s="339"/>
      <c r="G12" s="339"/>
      <c r="H12" s="342"/>
      <c r="I12" s="642" t="s">
        <v>710</v>
      </c>
      <c r="J12" s="341">
        <v>0</v>
      </c>
      <c r="K12" s="330"/>
      <c r="L12" s="341">
        <v>0</v>
      </c>
      <c r="M12" s="342" t="s">
        <v>53</v>
      </c>
      <c r="P12" s="325" t="s">
        <v>106</v>
      </c>
      <c r="Q12" s="325" t="str">
        <f t="shared" si="0"/>
        <v>RKOberflächentemp_V2</v>
      </c>
    </row>
    <row r="13" spans="1:24" ht="15.75" customHeight="1">
      <c r="A13" s="322"/>
      <c r="B13" s="661" t="str">
        <f>Sprache!F325</f>
        <v>www.swisspor.ch</v>
      </c>
      <c r="C13" s="322"/>
      <c r="E13" s="493" t="str">
        <f>IF(OR(FeldLambdaDeklariert&lt;&gt;FeldLambda10,FeldLambdaDeklariert_V2&lt;&gt;FeldLambda10_V2),Sprache!F262,"")</f>
        <v/>
      </c>
      <c r="J13" s="343"/>
      <c r="K13" s="334"/>
      <c r="L13" s="343"/>
    </row>
    <row r="14" spans="1:24" ht="15.75" customHeight="1">
      <c r="A14" s="322"/>
      <c r="B14" s="662"/>
      <c r="C14" s="322"/>
      <c r="E14" s="204"/>
      <c r="F14" s="204"/>
      <c r="G14" s="204"/>
      <c r="H14" s="204"/>
      <c r="I14" s="204"/>
      <c r="J14" s="344"/>
      <c r="K14" s="334"/>
      <c r="L14" s="344"/>
      <c r="M14" s="204"/>
    </row>
    <row r="15" spans="1:24" ht="15.75" customHeight="1">
      <c r="A15" s="322"/>
      <c r="B15" s="660" t="str">
        <f>Sprache!F327</f>
        <v xml:space="preserve">Elri AG
</v>
      </c>
      <c r="C15" s="322"/>
      <c r="E15" s="143" t="str">
        <f>Sprache!F126</f>
        <v>Leistungen</v>
      </c>
      <c r="F15" s="192"/>
      <c r="G15" s="192"/>
      <c r="H15" s="192"/>
      <c r="I15" s="192"/>
      <c r="J15" s="333"/>
      <c r="K15" s="334"/>
      <c r="L15" s="333"/>
      <c r="M15" s="345"/>
    </row>
    <row r="16" spans="1:24" ht="15.75" hidden="1" customHeight="1">
      <c r="A16" s="322"/>
      <c r="B16" s="660" t="str">
        <f>Sprache!F328</f>
        <v>Gewerbestrasse 3</v>
      </c>
      <c r="C16" s="322"/>
      <c r="E16" s="145" t="s">
        <v>144</v>
      </c>
      <c r="F16" s="346"/>
      <c r="G16" s="346"/>
      <c r="H16" s="347"/>
      <c r="I16" s="348" t="s">
        <v>311</v>
      </c>
      <c r="J16" s="338">
        <v>0</v>
      </c>
      <c r="K16" s="334"/>
      <c r="L16" s="338">
        <v>0</v>
      </c>
      <c r="M16" s="633" t="s">
        <v>312</v>
      </c>
      <c r="P16" s="325" t="s">
        <v>256</v>
      </c>
      <c r="Q16" s="325" t="str">
        <f t="shared" si="0"/>
        <v>RKRWert_V2</v>
      </c>
    </row>
    <row r="17" spans="1:17" ht="15.75" customHeight="1">
      <c r="A17" s="322"/>
      <c r="B17" s="474" t="str">
        <f>Sprache!F328</f>
        <v>Gewerbestrasse 3</v>
      </c>
      <c r="C17" s="322"/>
      <c r="E17" s="137" t="str">
        <f>Sprache!F101</f>
        <v>Wärmestrom rad.</v>
      </c>
      <c r="F17" s="194"/>
      <c r="G17" s="194"/>
      <c r="H17" s="336"/>
      <c r="I17" s="389" t="s">
        <v>313</v>
      </c>
      <c r="J17" s="338">
        <v>0</v>
      </c>
      <c r="K17" s="330"/>
      <c r="L17" s="338">
        <v>0</v>
      </c>
      <c r="M17" s="336" t="s">
        <v>61</v>
      </c>
      <c r="P17" s="325" t="s">
        <v>107</v>
      </c>
      <c r="Q17" s="325" t="str">
        <f t="shared" si="0"/>
        <v>RKWärmestromRad_V2</v>
      </c>
    </row>
    <row r="18" spans="1:17" ht="15.75" customHeight="1">
      <c r="A18" s="322"/>
      <c r="B18" s="474" t="str">
        <f>Sprache!F329</f>
        <v>CH-4552 Derendingen</v>
      </c>
      <c r="C18" s="322"/>
      <c r="E18" s="139" t="str">
        <f>Sprache!F102</f>
        <v>Wärmestrom rad. inkl. Wärmebrücken</v>
      </c>
      <c r="F18" s="339"/>
      <c r="G18" s="339"/>
      <c r="H18" s="342"/>
      <c r="I18" s="390" t="s">
        <v>314</v>
      </c>
      <c r="J18" s="341">
        <v>0</v>
      </c>
      <c r="K18" s="330"/>
      <c r="L18" s="341">
        <v>0</v>
      </c>
      <c r="M18" s="342" t="s">
        <v>61</v>
      </c>
      <c r="P18" s="325" t="s">
        <v>108</v>
      </c>
      <c r="Q18" s="325" t="str">
        <f t="shared" si="0"/>
        <v>RKWärmestromRadWBR_V2</v>
      </c>
    </row>
    <row r="19" spans="1:17" ht="15.75" customHeight="1">
      <c r="A19" s="322"/>
      <c r="B19" s="474" t="str">
        <f>Sprache!F330</f>
        <v>Tel: +041 (0)32 681 33 11</v>
      </c>
      <c r="C19" s="322"/>
      <c r="J19" s="343"/>
      <c r="K19" s="334"/>
      <c r="L19" s="343"/>
    </row>
    <row r="20" spans="1:17" ht="15.75" customHeight="1">
      <c r="A20" s="322"/>
      <c r="B20" s="474" t="str">
        <f>Sprache!F331</f>
        <v>Fax: +041(0)32 682 15 05</v>
      </c>
      <c r="C20" s="322"/>
      <c r="J20" s="343"/>
      <c r="K20" s="334"/>
      <c r="L20" s="343"/>
    </row>
    <row r="21" spans="1:17" ht="15.75" customHeight="1">
      <c r="A21" s="322"/>
      <c r="B21" s="661" t="str">
        <f>Sprache!F332</f>
        <v>www.elri.ch</v>
      </c>
      <c r="C21" s="322"/>
      <c r="E21" s="143" t="str">
        <f>Sprache!F127</f>
        <v>Tauwasserschutz</v>
      </c>
      <c r="F21" s="192"/>
      <c r="G21" s="192"/>
      <c r="H21" s="192"/>
      <c r="I21" s="192"/>
      <c r="J21" s="333"/>
      <c r="K21" s="334"/>
      <c r="L21" s="333"/>
      <c r="M21" s="345"/>
    </row>
    <row r="22" spans="1:17" ht="15.75" customHeight="1">
      <c r="A22" s="322"/>
      <c r="B22" s="322"/>
      <c r="C22" s="322"/>
      <c r="E22" s="137" t="str">
        <f>Sprache!F96</f>
        <v>Oberflächentemperatur</v>
      </c>
      <c r="F22" s="194"/>
      <c r="G22" s="194"/>
      <c r="H22" s="336"/>
      <c r="I22" s="643" t="s">
        <v>710</v>
      </c>
      <c r="J22" s="338">
        <f>J12</f>
        <v>0</v>
      </c>
      <c r="K22" s="334"/>
      <c r="L22" s="338">
        <f>L12</f>
        <v>0</v>
      </c>
      <c r="M22" s="336" t="s">
        <v>53</v>
      </c>
    </row>
    <row r="23" spans="1:17" ht="15.75" customHeight="1">
      <c r="A23" s="322"/>
      <c r="B23" s="660" t="str">
        <f>Sprache!F334</f>
        <v>Regisol AG</v>
      </c>
      <c r="C23" s="322"/>
      <c r="E23" s="137" t="str">
        <f>Sprache!F129</f>
        <v>Taupunkt, min. Oberflächentemperatur Tauwasserschutz</v>
      </c>
      <c r="F23" s="194"/>
      <c r="G23" s="194"/>
      <c r="H23" s="336"/>
      <c r="I23" s="644" t="s">
        <v>711</v>
      </c>
      <c r="J23" s="338">
        <v>0</v>
      </c>
      <c r="K23" s="330"/>
      <c r="L23" s="338">
        <v>0</v>
      </c>
      <c r="M23" s="336" t="s">
        <v>53</v>
      </c>
      <c r="P23" s="325" t="s">
        <v>109</v>
      </c>
      <c r="Q23" s="325" t="str">
        <f t="shared" si="0"/>
        <v>RKOberflächentempTauwasser_V2</v>
      </c>
    </row>
    <row r="24" spans="1:17" ht="15.75" customHeight="1">
      <c r="A24" s="322"/>
      <c r="B24" s="474" t="str">
        <f>Sprache!F335</f>
        <v>Schwalbenweg 3</v>
      </c>
      <c r="C24" s="322"/>
      <c r="E24" s="139" t="str">
        <f>Sprache!F130</f>
        <v xml:space="preserve">Entsteht Tauwasser an der Oberfläche? </v>
      </c>
      <c r="F24" s="339"/>
      <c r="G24" s="339"/>
      <c r="H24" s="342"/>
      <c r="I24" s="391"/>
      <c r="J24" s="341" t="str">
        <f>IF(J22&lt;J23,Sprache!F122,Sprache!F123)</f>
        <v>Nein</v>
      </c>
      <c r="K24" s="330"/>
      <c r="L24" s="341" t="str">
        <f>IF(L22&lt;L23,Sprache!F122,Sprache!F123)</f>
        <v>Nein</v>
      </c>
      <c r="M24" s="342" t="str">
        <f>Sprache!F124</f>
        <v>ja/nein</v>
      </c>
    </row>
    <row r="25" spans="1:17" ht="15.75" customHeight="1">
      <c r="A25" s="322"/>
      <c r="B25" s="474" t="str">
        <f>Sprache!F336</f>
        <v>CH-3292 Busswil bei Büren</v>
      </c>
      <c r="C25" s="322"/>
      <c r="E25" s="203"/>
      <c r="F25" s="203"/>
      <c r="G25" s="203"/>
      <c r="H25" s="203"/>
      <c r="I25" s="203"/>
      <c r="J25" s="392"/>
      <c r="K25" s="334"/>
      <c r="L25" s="392"/>
    </row>
    <row r="26" spans="1:17" ht="15.75" customHeight="1">
      <c r="A26" s="322"/>
      <c r="B26" s="474" t="str">
        <f>Sprache!F337</f>
        <v>Tel: +041 (0)385 22 33</v>
      </c>
      <c r="C26" s="322"/>
      <c r="E26" s="203"/>
      <c r="F26" s="203"/>
      <c r="G26" s="203"/>
      <c r="H26" s="203"/>
      <c r="I26" s="393"/>
      <c r="J26" s="392"/>
      <c r="K26" s="334"/>
      <c r="L26" s="392"/>
    </row>
    <row r="27" spans="1:17" ht="15.75" customHeight="1">
      <c r="A27" s="322"/>
      <c r="B27" s="474" t="str">
        <f>Sprache!F338</f>
        <v>Fax: +041(0)385 22 35</v>
      </c>
      <c r="C27" s="322"/>
      <c r="E27" s="143" t="str">
        <f>Sprache!F131</f>
        <v>Feuchteschutz</v>
      </c>
      <c r="F27" s="192"/>
      <c r="G27" s="192"/>
      <c r="H27" s="192"/>
      <c r="I27" s="192"/>
      <c r="J27" s="333"/>
      <c r="K27" s="334"/>
      <c r="L27" s="333"/>
      <c r="M27" s="345"/>
    </row>
    <row r="28" spans="1:17" ht="15.75" customHeight="1">
      <c r="A28" s="322"/>
      <c r="B28" s="661" t="str">
        <f>Sprache!F339</f>
        <v>www.regisol.ch</v>
      </c>
      <c r="C28" s="322"/>
      <c r="E28" s="145" t="str">
        <f>Sprache!F132</f>
        <v>Wasserdampfleitzahl der Dampfbremse</v>
      </c>
      <c r="F28" s="346"/>
      <c r="G28" s="346"/>
      <c r="H28" s="347"/>
      <c r="I28" s="394" t="s">
        <v>648</v>
      </c>
      <c r="J28" s="554">
        <v>0</v>
      </c>
      <c r="K28" s="330"/>
      <c r="L28" s="554">
        <v>0</v>
      </c>
      <c r="M28" s="347" t="s">
        <v>65</v>
      </c>
      <c r="P28" s="325" t="s">
        <v>110</v>
      </c>
      <c r="Q28" s="325" t="str">
        <f t="shared" si="0"/>
        <v>RKLambdaD_V2</v>
      </c>
    </row>
    <row r="29" spans="1:17" ht="15.75" customHeight="1">
      <c r="A29" s="322"/>
      <c r="B29" s="322"/>
      <c r="C29" s="322"/>
      <c r="E29" s="145" t="str">
        <f>Sprache!F133</f>
        <v>Wasserdampfleitzahl der Dämmung</v>
      </c>
      <c r="F29" s="346"/>
      <c r="G29" s="346"/>
      <c r="H29" s="347"/>
      <c r="I29" s="394" t="s">
        <v>648</v>
      </c>
      <c r="J29" s="554">
        <v>1.4400000683963299E-2</v>
      </c>
      <c r="K29" s="330"/>
      <c r="L29" s="554">
        <v>1.4400000683963299E-2</v>
      </c>
      <c r="M29" s="347" t="s">
        <v>65</v>
      </c>
      <c r="P29" s="325" t="s">
        <v>199</v>
      </c>
      <c r="Q29" s="325" t="str">
        <f t="shared" si="0"/>
        <v>RKLambdaDD_V2</v>
      </c>
    </row>
    <row r="30" spans="1:17" ht="15.75" customHeight="1">
      <c r="A30" s="322"/>
      <c r="B30" s="322"/>
      <c r="C30" s="322"/>
      <c r="E30" s="137" t="str">
        <f>Sprache!F134</f>
        <v>Dampfdurchgangswiderstand</v>
      </c>
      <c r="F30" s="194"/>
      <c r="G30" s="194"/>
      <c r="H30" s="336"/>
      <c r="I30" s="395" t="s">
        <v>649</v>
      </c>
      <c r="J30" s="555">
        <v>0</v>
      </c>
      <c r="K30" s="330"/>
      <c r="L30" s="555">
        <v>0</v>
      </c>
      <c r="M30" s="336" t="s">
        <v>66</v>
      </c>
      <c r="P30" s="325" t="s">
        <v>111</v>
      </c>
      <c r="Q30" s="325" t="str">
        <f t="shared" si="0"/>
        <v>RKRD_V2</v>
      </c>
    </row>
    <row r="31" spans="1:17" ht="15.75" customHeight="1">
      <c r="A31" s="322"/>
      <c r="B31" s="322"/>
      <c r="C31" s="322"/>
      <c r="E31" s="355" t="str">
        <f>Sprache!F135</f>
        <v>Sättigungsdampfdruck Umgebung</v>
      </c>
      <c r="F31" s="204"/>
      <c r="G31" s="204"/>
      <c r="H31" s="361"/>
      <c r="I31" s="396" t="s">
        <v>316</v>
      </c>
      <c r="J31" s="377">
        <v>0</v>
      </c>
      <c r="K31" s="330"/>
      <c r="L31" s="377">
        <v>0</v>
      </c>
      <c r="M31" s="336" t="s">
        <v>67</v>
      </c>
      <c r="P31" s="325" t="s">
        <v>112</v>
      </c>
      <c r="Q31" s="325" t="str">
        <f t="shared" si="0"/>
        <v>RKPSE_V2</v>
      </c>
    </row>
    <row r="32" spans="1:17" ht="15.75" customHeight="1">
      <c r="A32" s="322"/>
      <c r="B32" s="322"/>
      <c r="C32" s="322"/>
      <c r="E32" s="137" t="str">
        <f>Sprache!F136</f>
        <v>Partialdruckdifferenz</v>
      </c>
      <c r="F32" s="194"/>
      <c r="G32" s="194"/>
      <c r="H32" s="336"/>
      <c r="I32" s="395" t="s">
        <v>75</v>
      </c>
      <c r="J32" s="377">
        <v>0</v>
      </c>
      <c r="K32" s="330"/>
      <c r="L32" s="377">
        <v>0</v>
      </c>
      <c r="M32" s="336" t="s">
        <v>67</v>
      </c>
      <c r="P32" s="325" t="s">
        <v>113</v>
      </c>
      <c r="Q32" s="325" t="str">
        <f t="shared" si="0"/>
        <v>RKP_V2</v>
      </c>
    </row>
    <row r="33" spans="1:17" ht="15.75" customHeight="1">
      <c r="A33" s="322"/>
      <c r="B33" s="322"/>
      <c r="C33" s="322"/>
      <c r="E33" s="137" t="str">
        <f>Sprache!F137</f>
        <v>Diffusionsstrom pro Stunde</v>
      </c>
      <c r="F33" s="194"/>
      <c r="G33" s="194"/>
      <c r="H33" s="336"/>
      <c r="I33" s="395" t="s">
        <v>317</v>
      </c>
      <c r="J33" s="555">
        <v>0</v>
      </c>
      <c r="K33" s="330"/>
      <c r="L33" s="555">
        <v>0</v>
      </c>
      <c r="M33" s="336" t="s">
        <v>69</v>
      </c>
      <c r="P33" s="325" t="s">
        <v>114</v>
      </c>
      <c r="Q33" s="325" t="str">
        <f t="shared" si="0"/>
        <v>RKDH_V2</v>
      </c>
    </row>
    <row r="34" spans="1:17" ht="15.75" customHeight="1">
      <c r="A34" s="322"/>
      <c r="B34" s="322"/>
      <c r="C34" s="322"/>
      <c r="E34" s="137" t="str">
        <f>Sprache!F138</f>
        <v>Volumen Dämmschicht</v>
      </c>
      <c r="F34" s="194"/>
      <c r="G34" s="194"/>
      <c r="H34" s="336"/>
      <c r="I34" s="389" t="s">
        <v>318</v>
      </c>
      <c r="J34" s="556">
        <v>0</v>
      </c>
      <c r="K34" s="330"/>
      <c r="L34" s="556">
        <v>0</v>
      </c>
      <c r="M34" s="632" t="s">
        <v>319</v>
      </c>
      <c r="P34" s="325" t="s">
        <v>115</v>
      </c>
      <c r="Q34" s="325" t="str">
        <f t="shared" si="0"/>
        <v>RKVDämm_V2</v>
      </c>
    </row>
    <row r="35" spans="1:17" ht="15.75" customHeight="1">
      <c r="A35" s="322"/>
      <c r="B35" s="322"/>
      <c r="C35" s="322"/>
      <c r="E35" s="139" t="str">
        <f>Sprache!F139</f>
        <v>Feuchtezunahme in 10 Jahren (Grenzwert V1: 3% und V2: 1 %)</v>
      </c>
      <c r="F35" s="339"/>
      <c r="G35" s="339"/>
      <c r="H35" s="342"/>
      <c r="I35" s="390" t="s">
        <v>71</v>
      </c>
      <c r="J35" s="557">
        <v>0</v>
      </c>
      <c r="K35" s="330"/>
      <c r="L35" s="557">
        <v>0</v>
      </c>
      <c r="M35" s="342" t="s">
        <v>30</v>
      </c>
      <c r="P35" s="325" t="s">
        <v>116</v>
      </c>
      <c r="Q35" s="325" t="str">
        <f t="shared" si="0"/>
        <v>RKF_V2</v>
      </c>
    </row>
    <row r="36" spans="1:17" ht="15.75" customHeight="1">
      <c r="A36" s="322"/>
      <c r="B36" s="322"/>
      <c r="C36" s="322"/>
      <c r="J36" s="397"/>
      <c r="L36" s="397"/>
    </row>
    <row r="37" spans="1:17" ht="15.75" customHeight="1">
      <c r="A37" s="322"/>
      <c r="B37" s="322"/>
      <c r="C37" s="322"/>
      <c r="D37" s="323"/>
      <c r="E37" s="144" t="str">
        <f>Sprache!F113</f>
        <v>Resultate</v>
      </c>
      <c r="F37" s="367"/>
      <c r="G37" s="367"/>
      <c r="H37" s="192"/>
      <c r="I37" s="367"/>
      <c r="J37" s="368"/>
      <c r="K37" s="334"/>
      <c r="L37" s="368"/>
      <c r="M37" s="369"/>
      <c r="N37" s="323"/>
      <c r="O37" s="323"/>
      <c r="P37" s="323"/>
    </row>
    <row r="38" spans="1:17" ht="15.75" customHeight="1">
      <c r="A38" s="322"/>
      <c r="B38" s="322"/>
      <c r="C38" s="322"/>
      <c r="D38" s="323"/>
      <c r="E38" s="370" t="str">
        <f>Sprache!F114</f>
        <v xml:space="preserve">Jährlicher Energieverlust </v>
      </c>
      <c r="F38" s="202"/>
      <c r="G38" s="202"/>
      <c r="H38" s="371" t="str">
        <f>CONCATENATE("[",M38,"]")</f>
        <v>[kWh/a]</v>
      </c>
      <c r="I38" s="398" t="s">
        <v>288</v>
      </c>
      <c r="J38" s="353">
        <f>IF(FeldMediumstemperatur&lt;FeldUmgebungstemperatur,Amortisationsrechnung!C10,0)</f>
        <v>0</v>
      </c>
      <c r="K38" s="334"/>
      <c r="L38" s="353">
        <f>IF(FeldMediumstemperatur&lt;FeldUmgebungstemperatur,Amortisationsrechnung!D10,0)</f>
        <v>0</v>
      </c>
      <c r="M38" s="354" t="s">
        <v>257</v>
      </c>
      <c r="N38" s="323"/>
      <c r="O38" s="323"/>
      <c r="P38" s="323" t="s">
        <v>338</v>
      </c>
      <c r="Q38" s="325" t="str">
        <f t="shared" si="0"/>
        <v>RKEnergie_V2</v>
      </c>
    </row>
    <row r="39" spans="1:17" ht="15.75" customHeight="1">
      <c r="A39" s="322"/>
      <c r="B39" s="322"/>
      <c r="C39" s="322"/>
      <c r="D39" s="323"/>
      <c r="E39" s="374" t="str">
        <f>Sprache!F115</f>
        <v>Jährliche Energieverlustkosten</v>
      </c>
      <c r="F39" s="346"/>
      <c r="G39" s="346"/>
      <c r="H39" s="375" t="str">
        <f>CONCATENATE("[",M39,"]")</f>
        <v>[CHF/a]</v>
      </c>
      <c r="I39" s="399" t="s">
        <v>289</v>
      </c>
      <c r="J39" s="400">
        <f>IF(FeldMediumstemperatur&lt;FeldUmgebungstemperatur,Amortisationsrechnung!C16,0)</f>
        <v>0</v>
      </c>
      <c r="K39" s="334"/>
      <c r="L39" s="400">
        <f>IF(FeldMediumstemperatur&lt;FeldUmgebungstemperatur,Amortisationsrechnung!D16,0)</f>
        <v>0</v>
      </c>
      <c r="M39" s="336" t="s">
        <v>258</v>
      </c>
      <c r="N39" s="323"/>
      <c r="O39" s="323"/>
      <c r="P39" s="323" t="s">
        <v>339</v>
      </c>
      <c r="Q39" s="325" t="str">
        <f t="shared" si="0"/>
        <v>RKKosten_V2</v>
      </c>
    </row>
    <row r="40" spans="1:17" ht="15.75" customHeight="1" thickBot="1">
      <c r="A40" s="322"/>
      <c r="B40" s="322"/>
      <c r="C40" s="322"/>
      <c r="E40" s="378" t="str">
        <f>Sprache!F116</f>
        <v>Jährliche CO₂-Emissionen</v>
      </c>
      <c r="F40" s="363"/>
      <c r="G40" s="363"/>
      <c r="H40" s="379" t="str">
        <f>CONCATENATE("[",M40,"]")</f>
        <v>[kg CO2/a]</v>
      </c>
      <c r="I40" s="401" t="s">
        <v>320</v>
      </c>
      <c r="J40" s="402">
        <f>IF(FeldMediumstemperatur&lt;FeldUmgebungstemperatur,Amortisationsrechnung!C20,0)</f>
        <v>0</v>
      </c>
      <c r="K40" s="334"/>
      <c r="L40" s="402">
        <f>IF(FeldMediumstemperatur&lt;FeldUmgebungstemperatur,Amortisationsrechnung!D20,0)</f>
        <v>0</v>
      </c>
      <c r="M40" s="365" t="s">
        <v>347</v>
      </c>
      <c r="P40" s="325" t="s">
        <v>340</v>
      </c>
      <c r="Q40" s="325" t="str">
        <f t="shared" si="0"/>
        <v>RKCO2_V2</v>
      </c>
    </row>
    <row r="41" spans="1:17" ht="15.75" customHeight="1" thickBot="1">
      <c r="A41" s="322"/>
      <c r="B41" s="322"/>
      <c r="C41" s="322"/>
      <c r="E41" s="204"/>
      <c r="F41" s="204"/>
      <c r="G41" s="204"/>
      <c r="H41" s="204"/>
      <c r="I41" s="204"/>
      <c r="J41" s="204"/>
      <c r="K41" s="334"/>
      <c r="L41" s="204"/>
      <c r="M41" s="204"/>
    </row>
    <row r="42" spans="1:17" ht="15.75" customHeight="1">
      <c r="A42" s="322"/>
      <c r="B42" s="322"/>
      <c r="C42" s="322"/>
      <c r="E42" s="417" t="str">
        <f>Sprache!F117</f>
        <v>Einsparung Variante 1 gegenüber Variante 2 über eine Nutzungszeit von 30 Jahre</v>
      </c>
      <c r="F42" s="406"/>
      <c r="G42" s="406"/>
      <c r="H42" s="406"/>
      <c r="I42" s="406"/>
      <c r="J42" s="406"/>
      <c r="K42" s="406"/>
      <c r="L42" s="406"/>
      <c r="M42" s="407"/>
    </row>
    <row r="43" spans="1:17" ht="15.75" customHeight="1">
      <c r="A43" s="322"/>
      <c r="B43" s="322"/>
      <c r="C43" s="322"/>
      <c r="E43" s="408" t="str">
        <f>Sprache!F118</f>
        <v>Einsparung Energie über eine Nutzungszeit von 30 Jahren</v>
      </c>
      <c r="F43" s="404"/>
      <c r="G43" s="404"/>
      <c r="H43" s="347"/>
      <c r="I43" s="405" t="s">
        <v>348</v>
      </c>
      <c r="J43" s="706">
        <f>IF(FeldMediumstemperatur&lt;FeldUmgebungstemperatur,Amortisationsrechnung!F10,0)</f>
        <v>0</v>
      </c>
      <c r="K43" s="707"/>
      <c r="L43" s="708"/>
      <c r="M43" s="409" t="s">
        <v>374</v>
      </c>
      <c r="P43" s="325" t="s">
        <v>344</v>
      </c>
    </row>
    <row r="44" spans="1:17" ht="15.75" customHeight="1">
      <c r="A44" s="322"/>
      <c r="B44" s="322"/>
      <c r="C44" s="322"/>
      <c r="E44" s="410" t="str">
        <f>Sprache!F119</f>
        <v>Einsparung Kosten über eine Nutzungszeit von 30 Jahren</v>
      </c>
      <c r="F44" s="382"/>
      <c r="G44" s="382"/>
      <c r="H44" s="347"/>
      <c r="I44" s="383" t="s">
        <v>349</v>
      </c>
      <c r="J44" s="709">
        <f>IF(FeldMediumstemperatur&lt;FeldUmgebungstemperatur,Amortisationsrechnung!F16,0)</f>
        <v>0</v>
      </c>
      <c r="K44" s="710"/>
      <c r="L44" s="711"/>
      <c r="M44" s="411" t="s">
        <v>375</v>
      </c>
      <c r="P44" s="325" t="s">
        <v>345</v>
      </c>
    </row>
    <row r="45" spans="1:17" ht="15.75" customHeight="1" thickBot="1">
      <c r="A45" s="322"/>
      <c r="B45" s="322"/>
      <c r="C45" s="322"/>
      <c r="E45" s="412" t="str">
        <f>Sprache!F120</f>
        <v>Einsparung CO₂ über eine Nutzungszeit von 30 Jahren</v>
      </c>
      <c r="F45" s="413"/>
      <c r="G45" s="413"/>
      <c r="H45" s="414"/>
      <c r="I45" s="415" t="s">
        <v>350</v>
      </c>
      <c r="J45" s="712">
        <f>IF(FeldMediumstemperatur&lt;FeldUmgebungstemperatur,Amortisationsrechnung!F20,0)</f>
        <v>0</v>
      </c>
      <c r="K45" s="713"/>
      <c r="L45" s="714"/>
      <c r="M45" s="416" t="s">
        <v>377</v>
      </c>
      <c r="P45" s="325" t="s">
        <v>346</v>
      </c>
    </row>
    <row r="46" spans="1:17" ht="15.75" customHeight="1">
      <c r="A46" s="322"/>
      <c r="B46" s="322"/>
      <c r="C46" s="322"/>
    </row>
    <row r="47" spans="1:17" s="204" customFormat="1" ht="15.75" customHeight="1">
      <c r="A47" s="608"/>
      <c r="B47" s="608"/>
      <c r="C47" s="608"/>
      <c r="E47" s="609" t="str">
        <f>IF(AND('Stoffwerte Dämmung'!J10="Ja",FeldUmgebungstemperatur&gt;FeldMediumstemperatur),Sprache!F249,"")</f>
        <v/>
      </c>
      <c r="G47" s="610"/>
    </row>
    <row r="48" spans="1:17" ht="15.75" customHeight="1">
      <c r="A48" s="322"/>
      <c r="B48" s="322"/>
      <c r="C48" s="322"/>
    </row>
    <row r="49" spans="1:3" ht="15.75" customHeight="1">
      <c r="A49" s="322"/>
      <c r="B49" s="322"/>
      <c r="C49" s="322"/>
    </row>
    <row r="50" spans="1:3" ht="15.75" customHeight="1">
      <c r="A50" s="322"/>
      <c r="B50" s="322"/>
      <c r="C50" s="322"/>
    </row>
    <row r="51" spans="1:3" ht="15.75" customHeight="1">
      <c r="A51" s="322"/>
      <c r="B51" s="322"/>
      <c r="C51" s="322"/>
    </row>
    <row r="52" spans="1:3" ht="15.75" customHeight="1">
      <c r="A52" s="322"/>
      <c r="B52" s="322"/>
      <c r="C52" s="322"/>
    </row>
    <row r="53" spans="1:3" ht="15.75" customHeight="1">
      <c r="A53" s="322"/>
      <c r="B53" s="322"/>
      <c r="C53" s="322"/>
    </row>
    <row r="54" spans="1:3" ht="15.75" customHeight="1">
      <c r="A54" s="322"/>
      <c r="B54" s="322"/>
      <c r="C54" s="322"/>
    </row>
    <row r="55" spans="1:3" ht="15.75" customHeight="1">
      <c r="A55" s="322"/>
      <c r="B55" s="322"/>
      <c r="C55" s="322"/>
    </row>
    <row r="56" spans="1:3" ht="15.75" customHeight="1">
      <c r="A56" s="322"/>
      <c r="B56" s="322"/>
      <c r="C56" s="322"/>
    </row>
    <row r="57" spans="1:3" s="204" customFormat="1" ht="15.75" customHeight="1">
      <c r="A57" s="608"/>
      <c r="B57" s="611" t="str">
        <f>Start!B35</f>
        <v>Version 3.1</v>
      </c>
      <c r="C57" s="608"/>
    </row>
    <row r="58" spans="1:3" ht="15.75" customHeight="1">
      <c r="A58" s="322"/>
      <c r="B58" s="384" t="str">
        <f>Start!B36</f>
        <v>DESIGN BY HSLU - T&amp;A</v>
      </c>
      <c r="C58" s="322"/>
    </row>
    <row r="59" spans="1:3" s="204" customFormat="1" ht="15.75" customHeight="1">
      <c r="A59" s="608"/>
      <c r="B59" s="608"/>
      <c r="C59" s="608"/>
    </row>
  </sheetData>
  <sheetProtection password="DD65" sheet="1" objects="1" scenarios="1" selectLockedCells="1"/>
  <mergeCells count="3">
    <mergeCell ref="J43:L43"/>
    <mergeCell ref="J44:L44"/>
    <mergeCell ref="J45:L45"/>
  </mergeCells>
  <phoneticPr fontId="0" type="noConversion"/>
  <conditionalFormatting sqref="J24">
    <cfRule type="cellIs" dxfId="11" priority="3" stopIfTrue="1" operator="equal">
      <formula>"Ja"</formula>
    </cfRule>
    <cfRule type="cellIs" dxfId="10" priority="4" stopIfTrue="1" operator="equal">
      <formula>"Nein"</formula>
    </cfRule>
    <cfRule type="cellIs" dxfId="9" priority="9" stopIfTrue="1" operator="equal">
      <formula>"Oui"</formula>
    </cfRule>
    <cfRule type="cellIs" dxfId="8" priority="10" stopIfTrue="1" operator="equal">
      <formula>"Non"</formula>
    </cfRule>
  </conditionalFormatting>
  <conditionalFormatting sqref="J35">
    <cfRule type="cellIs" dxfId="7" priority="11" stopIfTrue="1" operator="greaterThan">
      <formula>FeldFli</formula>
    </cfRule>
    <cfRule type="cellIs" dxfId="6" priority="12" stopIfTrue="1" operator="lessThanOrEqual">
      <formula>FeldFli</formula>
    </cfRule>
  </conditionalFormatting>
  <conditionalFormatting sqref="L24">
    <cfRule type="cellIs" dxfId="5" priority="1" stopIfTrue="1" operator="equal">
      <formula>"Oui"</formula>
    </cfRule>
    <cfRule type="cellIs" dxfId="4" priority="2" stopIfTrue="1" operator="equal">
      <formula>"Non"</formula>
    </cfRule>
    <cfRule type="cellIs" dxfId="3" priority="5" stopIfTrue="1" operator="equal">
      <formula>"ja"</formula>
    </cfRule>
    <cfRule type="cellIs" dxfId="2" priority="6" stopIfTrue="1" operator="equal">
      <formula>"Nein"</formula>
    </cfRule>
  </conditionalFormatting>
  <conditionalFormatting sqref="L35">
    <cfRule type="cellIs" dxfId="1" priority="7" stopIfTrue="1" operator="greaterThan">
      <formula>FeldFli_V2</formula>
    </cfRule>
    <cfRule type="cellIs" dxfId="0" priority="8" stopIfTrue="1" operator="lessThanOrEqual">
      <formula>FeldFli_V2</formula>
    </cfRule>
  </conditionalFormatting>
  <pageMargins left="0.59055118110236227" right="0.39370078740157483" top="0.59055118110236227" bottom="0.48" header="0" footer="0.28000000000000003"/>
  <pageSetup paperSize="9" scale="55" orientation="landscape" r:id="rId1"/>
  <headerFooter scaleWithDoc="0" alignWithMargins="0">
    <oddFooter>&amp;L&amp;5&amp;F&amp;C&amp;5&amp;D&amp;R&amp;8&amp;P</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TBAnleitung" enableFormatConditionsCalculation="0">
    <tabColor indexed="48"/>
    <pageSetUpPr fitToPage="1"/>
  </sheetPr>
  <dimension ref="A1:S72"/>
  <sheetViews>
    <sheetView showGridLines="0" showZeros="0" topLeftCell="A25" zoomScaleNormal="100" zoomScalePageLayoutView="110" workbookViewId="0">
      <selection activeCell="F52" sqref="F52"/>
    </sheetView>
  </sheetViews>
  <sheetFormatPr baseColWidth="10" defaultRowHeight="15.75"/>
  <cols>
    <col min="1" max="1" width="2.85546875" style="216" customWidth="1"/>
    <col min="2" max="2" width="23.42578125" style="216" customWidth="1"/>
    <col min="3" max="4" width="2.85546875" style="216" customWidth="1"/>
    <col min="5" max="5" width="16.28515625" style="216" customWidth="1"/>
    <col min="6" max="6" width="13.7109375" style="216" customWidth="1"/>
    <col min="7" max="7" width="18.85546875" style="216" customWidth="1"/>
    <col min="8" max="8" width="7.28515625" style="216" customWidth="1"/>
    <col min="9" max="9" width="16.28515625" style="216" customWidth="1"/>
    <col min="10" max="10" width="12.42578125" style="216" customWidth="1"/>
    <col min="11" max="11" width="21.140625" style="216" customWidth="1"/>
    <col min="12" max="12" width="4.140625" style="216" customWidth="1"/>
    <col min="13" max="16384" width="11.42578125" style="216"/>
  </cols>
  <sheetData>
    <row r="1" spans="1:12" ht="15" customHeight="1">
      <c r="A1" s="215"/>
      <c r="B1" s="215"/>
      <c r="C1" s="215"/>
      <c r="D1" s="215"/>
      <c r="E1" s="215"/>
      <c r="F1" s="215"/>
      <c r="G1" s="215"/>
      <c r="H1" s="215"/>
      <c r="I1" s="215"/>
      <c r="J1" s="215"/>
      <c r="K1" s="215"/>
      <c r="L1" s="215"/>
    </row>
    <row r="2" spans="1:12" ht="33.950000000000003" customHeight="1">
      <c r="A2" s="215"/>
      <c r="B2" s="418" t="s">
        <v>562</v>
      </c>
      <c r="C2" s="215"/>
      <c r="D2" s="215"/>
      <c r="E2" s="218" t="str">
        <f>Start!E2</f>
        <v>Rechentool PIR-RT2</v>
      </c>
      <c r="F2" s="215"/>
      <c r="G2" s="215"/>
      <c r="H2" s="215"/>
      <c r="I2" s="215"/>
      <c r="J2" s="215"/>
      <c r="K2" s="215"/>
      <c r="L2" s="215"/>
    </row>
    <row r="3" spans="1:12" ht="15" customHeight="1">
      <c r="A3" s="215"/>
      <c r="B3" s="445">
        <f>Start!B3</f>
        <v>0</v>
      </c>
      <c r="C3" s="215"/>
      <c r="D3" s="215"/>
      <c r="E3" s="215" t="str">
        <f>Sprache!F140</f>
        <v>Anleitung</v>
      </c>
      <c r="F3" s="215"/>
      <c r="G3" s="215"/>
      <c r="H3" s="215"/>
      <c r="I3" s="215"/>
      <c r="J3" s="215"/>
      <c r="K3" s="215"/>
      <c r="L3" s="215"/>
    </row>
    <row r="4" spans="1:12" ht="15" customHeight="1">
      <c r="A4" s="215"/>
      <c r="B4" s="458"/>
      <c r="C4" s="215"/>
      <c r="D4" s="215"/>
      <c r="E4" s="215"/>
      <c r="F4" s="215"/>
      <c r="G4" s="215"/>
      <c r="H4" s="215"/>
      <c r="I4" s="215"/>
      <c r="J4" s="215"/>
      <c r="K4" s="552" t="str">
        <f>Start!N4</f>
        <v>Objektname</v>
      </c>
      <c r="L4" s="215"/>
    </row>
    <row r="5" spans="1:12" ht="15" customHeight="1">
      <c r="A5" s="215"/>
      <c r="B5" s="458"/>
      <c r="C5" s="215"/>
      <c r="D5" s="215"/>
      <c r="E5" s="215"/>
      <c r="F5" s="215"/>
      <c r="G5" s="215"/>
      <c r="H5" s="215"/>
      <c r="I5" s="215"/>
      <c r="J5" s="215"/>
      <c r="K5" s="552" t="str">
        <f>Start!N5</f>
        <v>Objektort</v>
      </c>
      <c r="L5" s="215"/>
    </row>
    <row r="6" spans="1:12" ht="15" customHeight="1">
      <c r="A6" s="215"/>
      <c r="B6" s="718" t="s">
        <v>576</v>
      </c>
      <c r="C6" s="215"/>
      <c r="D6" s="217"/>
      <c r="E6" s="217"/>
      <c r="F6" s="217"/>
      <c r="G6" s="217"/>
      <c r="H6" s="217"/>
      <c r="I6" s="217"/>
      <c r="J6" s="217"/>
      <c r="K6" s="217"/>
      <c r="L6" s="217"/>
    </row>
    <row r="7" spans="1:12" ht="15" customHeight="1">
      <c r="A7" s="215"/>
      <c r="B7" s="719"/>
      <c r="C7" s="215"/>
      <c r="D7" s="217"/>
      <c r="E7" s="456" t="str">
        <f>Sprache!F224</f>
        <v>Erste Schritte</v>
      </c>
      <c r="F7" s="217"/>
      <c r="G7" s="217"/>
      <c r="H7" s="217"/>
      <c r="I7" s="217"/>
      <c r="J7" s="217"/>
      <c r="K7" s="217"/>
      <c r="L7" s="217"/>
    </row>
    <row r="8" spans="1:12" s="452" customFormat="1" ht="15" customHeight="1">
      <c r="A8" s="459"/>
      <c r="B8" s="719"/>
      <c r="C8" s="459"/>
      <c r="D8" s="451"/>
      <c r="F8" s="717" t="str">
        <f>Sprache!F229</f>
        <v>Auf dem Blatt "Start" können Sie die Adresse des Objekts, Planers und Kunden eingeben.</v>
      </c>
      <c r="G8" s="717"/>
      <c r="H8" s="717"/>
      <c r="I8" s="717"/>
      <c r="J8" s="717"/>
      <c r="K8" s="717"/>
      <c r="L8" s="217"/>
    </row>
    <row r="9" spans="1:12" ht="15" customHeight="1">
      <c r="A9" s="215"/>
      <c r="B9" s="719"/>
      <c r="C9" s="215"/>
      <c r="D9" s="217"/>
      <c r="E9" s="453"/>
      <c r="F9" s="203"/>
      <c r="G9" s="217"/>
      <c r="H9" s="217"/>
      <c r="I9" s="454"/>
      <c r="J9" s="454"/>
      <c r="K9" s="217"/>
      <c r="L9" s="217"/>
    </row>
    <row r="10" spans="1:12" ht="15" customHeight="1">
      <c r="A10" s="215"/>
      <c r="B10" s="460" t="s">
        <v>329</v>
      </c>
      <c r="C10" s="215"/>
      <c r="D10" s="217"/>
      <c r="E10" s="217"/>
      <c r="F10" s="717" t="str">
        <f>Sprache!F230</f>
        <v xml:space="preserve">Wechseln Sie auf das Excelblatt "Grundlagen" und erfassen Sie die erforderlichen Grundlagen. </v>
      </c>
      <c r="G10" s="717"/>
      <c r="H10" s="717"/>
      <c r="I10" s="717"/>
      <c r="J10" s="717"/>
      <c r="K10" s="717"/>
      <c r="L10" s="217"/>
    </row>
    <row r="11" spans="1:12" ht="15" customHeight="1">
      <c r="A11" s="215"/>
      <c r="B11" s="461"/>
      <c r="C11" s="215"/>
      <c r="D11" s="217"/>
      <c r="E11" s="217"/>
      <c r="F11" s="587"/>
      <c r="G11" s="217"/>
      <c r="H11" s="217"/>
      <c r="I11" s="455"/>
      <c r="J11" s="455"/>
      <c r="K11" s="217"/>
      <c r="L11" s="217"/>
    </row>
    <row r="12" spans="1:12" ht="15" customHeight="1">
      <c r="A12" s="215"/>
      <c r="B12" s="720" t="s">
        <v>559</v>
      </c>
      <c r="C12" s="215"/>
      <c r="D12" s="217"/>
      <c r="E12" s="217"/>
      <c r="F12" s="717" t="str">
        <f>Sprache!F233</f>
        <v>Sind alle erforderlichen Werte eingegeben, müssen Sie die Berechnung mit der Schaltfläche "Berechnen" auslösen. Je nach Temperaturdifferenz, Mediumstemperatur, Umgebungstemperatur wird der Kälte- beziehungsweise Wärmeschutz berechnet.</v>
      </c>
      <c r="G12" s="724"/>
      <c r="H12" s="724"/>
      <c r="I12" s="724"/>
      <c r="J12" s="724"/>
      <c r="K12" s="724"/>
      <c r="L12" s="217"/>
    </row>
    <row r="13" spans="1:12" ht="15" customHeight="1">
      <c r="A13" s="215"/>
      <c r="B13" s="719"/>
      <c r="C13" s="215"/>
      <c r="D13" s="217"/>
      <c r="E13" s="217"/>
      <c r="F13" s="724"/>
      <c r="G13" s="724"/>
      <c r="H13" s="724"/>
      <c r="I13" s="724"/>
      <c r="J13" s="724"/>
      <c r="K13" s="724"/>
      <c r="L13" s="217"/>
    </row>
    <row r="14" spans="1:12" ht="15" customHeight="1">
      <c r="A14" s="215"/>
      <c r="B14" s="719"/>
      <c r="C14" s="215"/>
      <c r="D14" s="217"/>
      <c r="E14" s="217"/>
      <c r="F14" s="724"/>
      <c r="G14" s="724"/>
      <c r="H14" s="724"/>
      <c r="I14" s="724"/>
      <c r="J14" s="724"/>
      <c r="K14" s="724"/>
      <c r="L14" s="217"/>
    </row>
    <row r="15" spans="1:12" ht="15" customHeight="1">
      <c r="A15" s="215"/>
      <c r="B15" s="719"/>
      <c r="C15" s="215"/>
      <c r="D15" s="217"/>
      <c r="E15" s="217"/>
      <c r="F15" s="724"/>
      <c r="G15" s="724"/>
      <c r="H15" s="724"/>
      <c r="I15" s="724"/>
      <c r="J15" s="724"/>
      <c r="K15" s="724"/>
      <c r="L15" s="217"/>
    </row>
    <row r="16" spans="1:12" ht="15" customHeight="1">
      <c r="A16" s="215"/>
      <c r="B16" s="460" t="s">
        <v>560</v>
      </c>
      <c r="C16" s="215"/>
      <c r="D16" s="217"/>
      <c r="E16" s="451"/>
      <c r="F16" s="717" t="str">
        <f>Sprache!F235</f>
        <v>Mit der Schaltfläche "Drucken" werden die Blätter "Start", "Grundlagen" und je nach Berechnung das entsprechende Resultatblatt ausgedruckt.</v>
      </c>
      <c r="G16" s="696"/>
      <c r="H16" s="696"/>
      <c r="I16" s="696"/>
      <c r="J16" s="696"/>
      <c r="K16" s="696"/>
      <c r="L16" s="217"/>
    </row>
    <row r="17" spans="1:12" ht="15" customHeight="1">
      <c r="A17" s="215"/>
      <c r="B17" s="461"/>
      <c r="C17" s="215"/>
      <c r="D17" s="217"/>
      <c r="E17" s="451"/>
      <c r="F17" s="696"/>
      <c r="G17" s="696"/>
      <c r="H17" s="696"/>
      <c r="I17" s="696"/>
      <c r="J17" s="696"/>
      <c r="K17" s="696"/>
      <c r="L17" s="217"/>
    </row>
    <row r="18" spans="1:12" ht="15" customHeight="1">
      <c r="A18" s="215"/>
      <c r="B18" s="721" t="s">
        <v>670</v>
      </c>
      <c r="C18" s="215"/>
      <c r="D18" s="217"/>
      <c r="E18" s="451"/>
      <c r="F18" s="696"/>
      <c r="G18" s="696"/>
      <c r="H18" s="696"/>
      <c r="I18" s="696"/>
      <c r="J18" s="696"/>
      <c r="K18" s="696"/>
      <c r="L18" s="217"/>
    </row>
    <row r="19" spans="1:12" ht="15" customHeight="1">
      <c r="A19" s="215"/>
      <c r="B19" s="722"/>
      <c r="C19" s="215"/>
      <c r="D19" s="217"/>
      <c r="E19" s="451"/>
      <c r="F19" s="717" t="str">
        <f>Sprache!F234</f>
        <v>Um Eingabedaten zu verändern, kehren Sie auf das Blatt "Grundlagen" zurück, ändern den gewünschten Wert und lösen die Berechnung noch einmal aus.</v>
      </c>
      <c r="G19" s="696"/>
      <c r="H19" s="696"/>
      <c r="I19" s="696"/>
      <c r="J19" s="696"/>
      <c r="K19" s="696"/>
      <c r="L19" s="217"/>
    </row>
    <row r="20" spans="1:12" ht="15" customHeight="1">
      <c r="A20" s="215"/>
      <c r="B20" s="723"/>
      <c r="C20" s="215"/>
      <c r="D20" s="217"/>
      <c r="E20" s="452"/>
      <c r="F20" s="696"/>
      <c r="G20" s="696"/>
      <c r="H20" s="696"/>
      <c r="I20" s="696"/>
      <c r="J20" s="696"/>
      <c r="K20" s="696"/>
      <c r="L20" s="217"/>
    </row>
    <row r="21" spans="1:12" ht="15" customHeight="1">
      <c r="A21" s="215"/>
      <c r="B21" s="723"/>
      <c r="C21" s="215"/>
      <c r="D21" s="217"/>
      <c r="E21" s="451"/>
      <c r="F21" s="696"/>
      <c r="G21" s="696"/>
      <c r="H21" s="696"/>
      <c r="I21" s="696"/>
      <c r="J21" s="696"/>
      <c r="K21" s="696"/>
      <c r="L21" s="217"/>
    </row>
    <row r="22" spans="1:12" ht="15" customHeight="1">
      <c r="A22" s="215"/>
      <c r="B22" s="458" t="s">
        <v>561</v>
      </c>
      <c r="C22" s="215"/>
      <c r="D22" s="217"/>
      <c r="E22" s="217"/>
      <c r="F22" s="623"/>
      <c r="G22" s="623"/>
      <c r="H22" s="623"/>
      <c r="I22" s="623"/>
      <c r="J22" s="623"/>
      <c r="K22" s="623"/>
      <c r="L22" s="217"/>
    </row>
    <row r="23" spans="1:12" ht="15" customHeight="1">
      <c r="A23" s="215"/>
      <c r="B23" s="458"/>
      <c r="C23" s="215"/>
      <c r="D23" s="217"/>
      <c r="E23" s="456" t="str">
        <f>Sprache!F225</f>
        <v>Eingabe der Grundlagen</v>
      </c>
      <c r="F23" s="623"/>
      <c r="G23" s="623"/>
      <c r="H23" s="623"/>
      <c r="I23" s="623"/>
      <c r="J23" s="623"/>
      <c r="K23" s="623"/>
      <c r="L23" s="217"/>
    </row>
    <row r="24" spans="1:12" ht="15" customHeight="1">
      <c r="A24" s="215"/>
      <c r="B24" s="458"/>
      <c r="C24" s="215"/>
      <c r="D24" s="217"/>
      <c r="E24" s="217"/>
      <c r="L24" s="217"/>
    </row>
    <row r="25" spans="1:12" ht="15" customHeight="1">
      <c r="A25" s="215"/>
      <c r="B25" s="215"/>
      <c r="C25" s="215"/>
      <c r="D25" s="217"/>
      <c r="E25" s="217"/>
      <c r="F25" s="717" t="str">
        <f>Sprache!F231</f>
        <v>Öffnen Sie das Blatt "Grundlagen". Beginnen Sie mit den Eingaben der Werte in Variante 1, danach die Variante 2.  Zum Teil werden Sie durch Auswahllisten unterstützt. Diese werden mit Doppelklick in dem entsprechenden Eingabefeld geöffnet. Solche Eingabefelder sind mit einem Kommentar (rote Eckmarkierung) versehen.</v>
      </c>
      <c r="G25" s="696"/>
      <c r="H25" s="696"/>
      <c r="I25" s="696"/>
      <c r="J25" s="696"/>
      <c r="K25" s="696"/>
      <c r="L25" s="217"/>
    </row>
    <row r="26" spans="1:12" ht="15" customHeight="1">
      <c r="A26" s="215"/>
      <c r="B26" s="215"/>
      <c r="C26" s="215"/>
      <c r="D26" s="217"/>
      <c r="E26" s="217"/>
      <c r="F26" s="696"/>
      <c r="G26" s="696"/>
      <c r="H26" s="696"/>
      <c r="I26" s="696"/>
      <c r="J26" s="696"/>
      <c r="K26" s="696"/>
      <c r="L26" s="217"/>
    </row>
    <row r="27" spans="1:12" ht="15" customHeight="1">
      <c r="A27" s="215"/>
      <c r="B27" s="215"/>
      <c r="C27" s="215"/>
      <c r="D27" s="217"/>
      <c r="E27" s="217"/>
      <c r="F27" s="696"/>
      <c r="G27" s="696"/>
      <c r="H27" s="696"/>
      <c r="I27" s="696"/>
      <c r="J27" s="696"/>
      <c r="K27" s="696"/>
      <c r="L27" s="217"/>
    </row>
    <row r="28" spans="1:12" ht="15" customHeight="1">
      <c r="A28" s="215"/>
      <c r="B28" s="215"/>
      <c r="C28" s="215"/>
      <c r="D28" s="217"/>
      <c r="E28" s="217"/>
      <c r="F28" s="696"/>
      <c r="G28" s="696"/>
      <c r="H28" s="696"/>
      <c r="I28" s="696"/>
      <c r="J28" s="696"/>
      <c r="K28" s="696"/>
      <c r="L28" s="217"/>
    </row>
    <row r="29" spans="1:12" ht="15" customHeight="1">
      <c r="A29" s="215"/>
      <c r="B29" s="215"/>
      <c r="C29" s="215"/>
      <c r="D29" s="217"/>
      <c r="F29" s="696"/>
      <c r="G29" s="696"/>
      <c r="H29" s="696"/>
      <c r="I29" s="696"/>
      <c r="J29" s="696"/>
      <c r="K29" s="696"/>
      <c r="L29" s="217"/>
    </row>
    <row r="30" spans="1:12" ht="15" customHeight="1">
      <c r="A30" s="215"/>
      <c r="B30" s="215"/>
      <c r="C30" s="215"/>
      <c r="D30" s="217"/>
      <c r="E30" s="217"/>
      <c r="L30" s="217"/>
    </row>
    <row r="31" spans="1:12" ht="15" customHeight="1">
      <c r="A31" s="215"/>
      <c r="B31" s="215"/>
      <c r="C31" s="215"/>
      <c r="D31" s="217"/>
      <c r="E31" s="217"/>
      <c r="F31" s="717" t="str">
        <f>Sprache!F232</f>
        <v>Farbig hinterlegte Felder sind Pflichtfelder und müssen ausgefüllt oder kontrolliert werden. Gelb ist für Variante 1 (standardmässig PIR), Grün für die Vergleichsvariante V2. Blau hinterlegte Felder in Variante 1 sind gemeinsame Werte und werden automatisch in Variante 2 nicht veränderbar übernommen. Weisse Felder können teilweise verändert werden. Wird ein Vorgabewert verändert, erscheint der Text rot und der Cursor springt teilweise auf eine Zelle, in der ein Hinweis auf die Änderung (z.B. anderer Produktname, andere Materialeigenschaft oder Grenzwert) eingetragen werden soll.</v>
      </c>
      <c r="G31" s="696"/>
      <c r="H31" s="696"/>
      <c r="I31" s="696"/>
      <c r="J31" s="696"/>
      <c r="K31" s="696"/>
      <c r="L31" s="217"/>
    </row>
    <row r="32" spans="1:12" ht="15" customHeight="1">
      <c r="A32" s="215"/>
      <c r="B32" s="215"/>
      <c r="C32" s="215"/>
      <c r="D32" s="217"/>
      <c r="E32" s="217"/>
      <c r="F32" s="696"/>
      <c r="G32" s="696"/>
      <c r="H32" s="696"/>
      <c r="I32" s="696"/>
      <c r="J32" s="696"/>
      <c r="K32" s="696"/>
      <c r="L32" s="217"/>
    </row>
    <row r="33" spans="1:19" ht="15" customHeight="1">
      <c r="A33" s="215"/>
      <c r="B33" s="215"/>
      <c r="C33" s="215"/>
      <c r="D33" s="217"/>
      <c r="E33" s="217"/>
      <c r="F33" s="696"/>
      <c r="G33" s="696"/>
      <c r="H33" s="696"/>
      <c r="I33" s="696"/>
      <c r="J33" s="696"/>
      <c r="K33" s="696"/>
      <c r="L33" s="217"/>
      <c r="N33" s="627"/>
      <c r="O33" s="627"/>
      <c r="P33" s="627"/>
      <c r="Q33" s="627"/>
      <c r="R33" s="627"/>
      <c r="S33" s="627"/>
    </row>
    <row r="34" spans="1:19" ht="15" customHeight="1">
      <c r="A34" s="215"/>
      <c r="B34" s="215"/>
      <c r="C34" s="215"/>
      <c r="D34" s="217"/>
      <c r="E34" s="217"/>
      <c r="F34" s="696"/>
      <c r="G34" s="696"/>
      <c r="H34" s="696"/>
      <c r="I34" s="696"/>
      <c r="J34" s="696"/>
      <c r="K34" s="696"/>
      <c r="L34" s="217"/>
      <c r="N34" s="626"/>
      <c r="O34" s="626"/>
      <c r="P34" s="626"/>
      <c r="Q34" s="626"/>
      <c r="R34" s="626"/>
      <c r="S34" s="626"/>
    </row>
    <row r="35" spans="1:19" ht="15" customHeight="1">
      <c r="A35" s="215"/>
      <c r="B35" s="215"/>
      <c r="C35" s="215"/>
      <c r="D35" s="217"/>
      <c r="E35" s="217"/>
      <c r="F35" s="696"/>
      <c r="G35" s="696"/>
      <c r="H35" s="696"/>
      <c r="I35" s="696"/>
      <c r="J35" s="696"/>
      <c r="K35" s="696"/>
      <c r="L35" s="217"/>
      <c r="N35" s="626"/>
      <c r="O35" s="626"/>
      <c r="P35" s="626"/>
      <c r="Q35" s="626"/>
      <c r="R35" s="626"/>
      <c r="S35" s="626"/>
    </row>
    <row r="36" spans="1:19" ht="15" customHeight="1">
      <c r="A36" s="215"/>
      <c r="B36" s="215"/>
      <c r="C36" s="215"/>
      <c r="D36" s="217"/>
      <c r="E36" s="217"/>
      <c r="F36" s="696"/>
      <c r="G36" s="696"/>
      <c r="H36" s="696"/>
      <c r="I36" s="696"/>
      <c r="J36" s="696"/>
      <c r="K36" s="696"/>
      <c r="L36" s="217"/>
      <c r="N36" s="626"/>
      <c r="O36" s="626"/>
      <c r="P36" s="626"/>
      <c r="Q36" s="626"/>
      <c r="R36" s="626"/>
      <c r="S36" s="626"/>
    </row>
    <row r="37" spans="1:19" ht="15" customHeight="1">
      <c r="A37" s="215"/>
      <c r="B37" s="215"/>
      <c r="C37" s="215"/>
      <c r="D37" s="217"/>
      <c r="E37" s="217"/>
      <c r="F37" s="696"/>
      <c r="G37" s="696"/>
      <c r="H37" s="696"/>
      <c r="I37" s="696"/>
      <c r="J37" s="696"/>
      <c r="K37" s="696"/>
      <c r="L37" s="217"/>
      <c r="N37" s="626"/>
      <c r="O37" s="626"/>
      <c r="P37" s="626"/>
    </row>
    <row r="38" spans="1:19" ht="15" customHeight="1">
      <c r="A38" s="215"/>
      <c r="B38" s="215"/>
      <c r="C38" s="215"/>
      <c r="D38" s="217"/>
      <c r="E38" s="217"/>
      <c r="F38" s="696"/>
      <c r="G38" s="696"/>
      <c r="H38" s="696"/>
      <c r="I38" s="696"/>
      <c r="J38" s="696"/>
      <c r="K38" s="696"/>
      <c r="L38" s="217"/>
    </row>
    <row r="39" spans="1:19" ht="15" customHeight="1">
      <c r="A39" s="215"/>
      <c r="B39" s="215"/>
      <c r="C39" s="215"/>
      <c r="D39" s="217"/>
      <c r="E39" s="217"/>
      <c r="L39" s="217"/>
    </row>
    <row r="40" spans="1:19" ht="15" customHeight="1">
      <c r="A40" s="215"/>
      <c r="B40" s="215"/>
      <c r="C40" s="215"/>
      <c r="D40" s="217"/>
      <c r="F40" s="725" t="str">
        <f>Sprache!F267</f>
        <v>Kopierfunktion :  Durch Klick auf den Knopf "Kopieren V1 --&gt; V2" werden alle Daten der Variante 1 in die Variante 2 kopiert. Damit kann speditiv die Einwirkung verschiedener Dämmstärken ermittelt werden. Er befindet sich rechts oben neben der Variante 2.</v>
      </c>
      <c r="G40" s="726"/>
      <c r="H40" s="726"/>
      <c r="I40" s="726"/>
      <c r="J40" s="726"/>
      <c r="K40" s="726"/>
      <c r="L40" s="217"/>
    </row>
    <row r="41" spans="1:19" ht="15" customHeight="1">
      <c r="A41" s="215"/>
      <c r="B41" s="215"/>
      <c r="C41" s="215"/>
      <c r="D41" s="217"/>
      <c r="E41" s="217"/>
      <c r="F41" s="726"/>
      <c r="G41" s="726"/>
      <c r="H41" s="726"/>
      <c r="I41" s="726"/>
      <c r="J41" s="726"/>
      <c r="K41" s="726"/>
      <c r="L41" s="217"/>
    </row>
    <row r="42" spans="1:19" ht="15" customHeight="1">
      <c r="A42" s="215"/>
      <c r="B42" s="215"/>
      <c r="C42" s="215"/>
      <c r="D42" s="217"/>
      <c r="F42" s="726"/>
      <c r="G42" s="726"/>
      <c r="H42" s="726"/>
      <c r="I42" s="726"/>
      <c r="J42" s="726"/>
      <c r="K42" s="726"/>
      <c r="L42" s="217"/>
    </row>
    <row r="43" spans="1:19" ht="15" customHeight="1">
      <c r="A43" s="215"/>
      <c r="B43" s="215"/>
      <c r="C43" s="215"/>
      <c r="D43" s="217"/>
      <c r="F43" s="726"/>
      <c r="G43" s="726"/>
      <c r="H43" s="726"/>
      <c r="I43" s="726"/>
      <c r="J43" s="726"/>
      <c r="K43" s="726"/>
    </row>
    <row r="44" spans="1:19" ht="15" customHeight="1">
      <c r="A44" s="215"/>
      <c r="B44" s="215"/>
      <c r="C44" s="215"/>
      <c r="D44" s="217"/>
      <c r="E44" s="217"/>
      <c r="F44" s="620"/>
      <c r="G44" s="620"/>
      <c r="H44" s="620"/>
      <c r="I44" s="620"/>
      <c r="J44" s="620"/>
      <c r="K44" s="620"/>
    </row>
    <row r="45" spans="1:19" ht="15" customHeight="1">
      <c r="A45" s="215"/>
      <c r="B45" s="215"/>
      <c r="C45" s="215"/>
      <c r="D45" s="217"/>
      <c r="E45" s="456" t="str">
        <f>Sprache!F226</f>
        <v>Berechnung starten</v>
      </c>
    </row>
    <row r="46" spans="1:19" ht="15" customHeight="1">
      <c r="A46" s="215"/>
      <c r="B46" s="215"/>
      <c r="C46" s="215"/>
      <c r="D46" s="217"/>
      <c r="E46" s="217"/>
      <c r="F46" s="717" t="str">
        <f>Sprache!F236</f>
        <v xml:space="preserve">Auf dem Blatt "Grundlagen" kann nach Eingabe aller erforderlichen Werte die Berechnung mit der Schaltfläche "Berechnen" gestartet werden.  </v>
      </c>
      <c r="G46" s="717"/>
      <c r="H46" s="717"/>
      <c r="I46" s="717"/>
      <c r="J46" s="717"/>
      <c r="K46" s="717"/>
    </row>
    <row r="47" spans="1:19" ht="15" customHeight="1">
      <c r="A47" s="215"/>
      <c r="B47" s="215"/>
      <c r="C47" s="215"/>
      <c r="D47" s="217"/>
      <c r="E47" s="217"/>
      <c r="F47" s="696"/>
      <c r="G47" s="696"/>
      <c r="H47" s="696"/>
      <c r="I47" s="696"/>
      <c r="J47" s="696"/>
      <c r="K47" s="696"/>
    </row>
    <row r="48" spans="1:19" ht="15" customHeight="1">
      <c r="A48" s="215"/>
      <c r="B48" s="215"/>
      <c r="C48" s="215"/>
      <c r="D48" s="217"/>
      <c r="E48" s="217"/>
      <c r="F48" s="696"/>
      <c r="G48" s="696"/>
      <c r="H48" s="696"/>
      <c r="I48" s="696"/>
      <c r="J48" s="696"/>
      <c r="K48" s="696"/>
    </row>
    <row r="49" spans="1:12" ht="15" customHeight="1">
      <c r="A49" s="215"/>
      <c r="B49" s="215"/>
      <c r="C49" s="215"/>
      <c r="D49" s="217"/>
      <c r="E49" s="217"/>
      <c r="F49" s="646"/>
      <c r="G49" s="646"/>
      <c r="H49" s="646"/>
      <c r="I49" s="646"/>
      <c r="J49" s="646"/>
      <c r="K49" s="646"/>
    </row>
    <row r="50" spans="1:12" ht="15" customHeight="1">
      <c r="A50" s="215"/>
      <c r="B50" s="215"/>
      <c r="C50" s="215"/>
      <c r="D50" s="217"/>
      <c r="E50" s="456" t="str">
        <f>Sprache!F227</f>
        <v>Weitere Unterlagen - Hinweise zur Berechnung</v>
      </c>
      <c r="F50" s="646"/>
      <c r="G50" s="646"/>
      <c r="H50" s="646"/>
      <c r="I50" s="646"/>
      <c r="J50" s="646"/>
      <c r="K50" s="646"/>
    </row>
    <row r="51" spans="1:12" ht="15" customHeight="1">
      <c r="A51" s="215"/>
      <c r="B51" s="215"/>
      <c r="C51" s="215"/>
      <c r="E51" s="217"/>
      <c r="F51" s="646"/>
      <c r="G51" s="646"/>
      <c r="H51" s="646"/>
      <c r="I51" s="646"/>
      <c r="J51" s="646"/>
      <c r="K51" s="646"/>
    </row>
    <row r="52" spans="1:12" ht="15" customHeight="1">
      <c r="A52" s="215"/>
      <c r="B52" s="215"/>
      <c r="C52" s="215"/>
      <c r="E52" s="217"/>
      <c r="F52" s="220" t="str">
        <f>Sprache!F280</f>
        <v>Dokument FAQ zu PIR-RT2 (häufig gestellte Fragen)</v>
      </c>
      <c r="G52" s="646"/>
      <c r="H52" s="646"/>
      <c r="I52" s="646"/>
      <c r="J52" s="646"/>
      <c r="K52" s="646"/>
    </row>
    <row r="53" spans="1:12" ht="15" customHeight="1">
      <c r="A53" s="215"/>
      <c r="B53" s="215"/>
      <c r="C53" s="215"/>
      <c r="D53" s="219"/>
      <c r="E53" s="217"/>
      <c r="F53" s="220"/>
      <c r="G53" s="646"/>
      <c r="H53" s="646"/>
      <c r="I53" s="646"/>
      <c r="J53" s="646"/>
      <c r="K53" s="646"/>
    </row>
    <row r="54" spans="1:12" ht="15" customHeight="1">
      <c r="A54" s="215"/>
      <c r="B54" s="215"/>
      <c r="C54" s="215"/>
      <c r="D54" s="219"/>
      <c r="E54" s="217"/>
      <c r="F54" s="220" t="str">
        <f>Sprache!F282</f>
        <v>Broschüre "PIR - der Hochleistungswärmedämmstoff für Rohrleitungen"</v>
      </c>
      <c r="G54" s="646"/>
      <c r="H54" s="646"/>
      <c r="I54" s="646"/>
      <c r="J54" s="646"/>
      <c r="K54" s="646"/>
    </row>
    <row r="55" spans="1:12" ht="15" customHeight="1">
      <c r="A55" s="215"/>
      <c r="B55" s="215"/>
      <c r="C55" s="215"/>
    </row>
    <row r="56" spans="1:12" ht="15" customHeight="1">
      <c r="A56" s="215"/>
      <c r="B56" s="215"/>
      <c r="C56" s="215"/>
      <c r="F56" s="647" t="str">
        <f>Sprache!F238</f>
        <v>Folgende Unterlagen liefern die Grundlage für die Berechnung</v>
      </c>
      <c r="G56" s="627"/>
      <c r="H56" s="627"/>
      <c r="I56" s="627"/>
      <c r="J56" s="627"/>
    </row>
    <row r="57" spans="1:12" ht="15" customHeight="1">
      <c r="A57" s="215"/>
      <c r="B57" s="215"/>
      <c r="C57" s="215"/>
    </row>
    <row r="58" spans="1:12" ht="15" customHeight="1">
      <c r="A58" s="215"/>
      <c r="B58" s="215"/>
      <c r="C58" s="215"/>
      <c r="F58" s="220" t="str">
        <f>Sprache!F243</f>
        <v>Norm SIA 380.303:1998</v>
      </c>
      <c r="H58" s="715" t="str">
        <f>Sprache!F244</f>
        <v>Wärmedämmumg an haus- und betriebstechnischen Anlagen - Berechnungsregeln</v>
      </c>
      <c r="I58" s="715"/>
      <c r="J58" s="715"/>
      <c r="K58" s="696"/>
    </row>
    <row r="59" spans="1:12" ht="15" customHeight="1">
      <c r="A59" s="215"/>
      <c r="B59" s="215"/>
      <c r="C59" s="215"/>
      <c r="G59" s="220"/>
      <c r="H59" s="727"/>
      <c r="I59" s="727"/>
      <c r="J59" s="727"/>
      <c r="K59" s="696"/>
    </row>
    <row r="60" spans="1:12" ht="15" customHeight="1">
      <c r="A60" s="215"/>
      <c r="B60" s="215"/>
      <c r="C60" s="215"/>
      <c r="F60" s="220" t="s">
        <v>678</v>
      </c>
      <c r="H60" s="715" t="str">
        <f>Sprache!F245</f>
        <v>Wärmedämmumg an haus- und betriebstechnischen Anlagen in Gebäude - Berechnung der Wasserdampfdiffusion - Dämmung von Kälteleitungen</v>
      </c>
      <c r="I60" s="715"/>
      <c r="J60" s="715"/>
      <c r="K60" s="696"/>
      <c r="L60" s="219"/>
    </row>
    <row r="61" spans="1:12" ht="15" customHeight="1">
      <c r="A61" s="215"/>
      <c r="B61" s="215"/>
      <c r="C61" s="215"/>
      <c r="H61" s="716"/>
      <c r="I61" s="716"/>
      <c r="J61" s="716"/>
      <c r="K61" s="696"/>
      <c r="L61" s="219"/>
    </row>
    <row r="62" spans="1:12" ht="15" customHeight="1">
      <c r="A62" s="215"/>
      <c r="B62" s="215"/>
      <c r="C62" s="215"/>
      <c r="H62" s="696"/>
      <c r="I62" s="696"/>
      <c r="J62" s="696"/>
      <c r="K62" s="696"/>
      <c r="L62" s="219"/>
    </row>
    <row r="63" spans="1:12">
      <c r="A63" s="215"/>
      <c r="B63" s="215"/>
      <c r="C63" s="215"/>
      <c r="F63" s="216" t="str">
        <f>Sprache!F239</f>
        <v>Planungsunterlagen Elri AG, Regisol AG, swisspor AG</v>
      </c>
      <c r="L63" s="219"/>
    </row>
    <row r="64" spans="1:12">
      <c r="A64" s="215"/>
      <c r="B64" s="215"/>
      <c r="C64" s="215"/>
      <c r="D64" s="219"/>
      <c r="G64" s="216" t="str">
        <f>Sprache!F240</f>
        <v>Kälte-Leitungen mit PIR-Dämmschalen</v>
      </c>
      <c r="K64" s="457"/>
      <c r="L64" s="219"/>
    </row>
    <row r="65" spans="1:12">
      <c r="A65" s="215"/>
      <c r="B65" s="221" t="str">
        <f>Start!B35</f>
        <v>Version 3.1</v>
      </c>
      <c r="C65" s="215"/>
      <c r="D65" s="219"/>
      <c r="G65" s="216" t="str">
        <f>Sprache!F241</f>
        <v>Wärme-Leitungen mit PIR-Dämmschalen</v>
      </c>
      <c r="K65" s="457"/>
      <c r="L65" s="219"/>
    </row>
    <row r="66" spans="1:12">
      <c r="A66" s="215"/>
      <c r="B66" s="462" t="str">
        <f>Start!B36</f>
        <v>DESIGN BY HSLU - T&amp;A</v>
      </c>
      <c r="C66" s="215"/>
      <c r="D66" s="219"/>
      <c r="L66" s="219"/>
    </row>
    <row r="67" spans="1:12">
      <c r="A67" s="215"/>
      <c r="B67" s="215"/>
      <c r="C67" s="215"/>
      <c r="D67" s="219"/>
      <c r="E67" s="219"/>
      <c r="L67" s="219"/>
    </row>
    <row r="68" spans="1:12">
      <c r="A68" s="219"/>
      <c r="C68" s="219"/>
      <c r="D68" s="219"/>
      <c r="E68" s="219"/>
    </row>
    <row r="69" spans="1:12">
      <c r="D69" s="219"/>
      <c r="E69" s="219"/>
    </row>
    <row r="70" spans="1:12">
      <c r="D70" s="219"/>
    </row>
    <row r="71" spans="1:12">
      <c r="D71" s="219"/>
    </row>
    <row r="72" spans="1:12">
      <c r="D72" s="219"/>
    </row>
  </sheetData>
  <sheetProtection password="DD65" sheet="1" objects="1" scenarios="1"/>
  <mergeCells count="14">
    <mergeCell ref="H60:K62"/>
    <mergeCell ref="F25:K29"/>
    <mergeCell ref="B6:B9"/>
    <mergeCell ref="B12:B15"/>
    <mergeCell ref="F8:K8"/>
    <mergeCell ref="F10:K10"/>
    <mergeCell ref="B18:B21"/>
    <mergeCell ref="F12:K15"/>
    <mergeCell ref="F16:K18"/>
    <mergeCell ref="F19:K21"/>
    <mergeCell ref="F31:K38"/>
    <mergeCell ref="F46:K48"/>
    <mergeCell ref="F40:K43"/>
    <mergeCell ref="H58:K59"/>
  </mergeCells>
  <phoneticPr fontId="0" type="noConversion"/>
  <hyperlinks>
    <hyperlink ref="B10" r:id="rId1"/>
    <hyperlink ref="B16" r:id="rId2"/>
    <hyperlink ref="B22" r:id="rId3"/>
  </hyperlinks>
  <pageMargins left="0.78740157480314998" right="0.78740157480314998" top="0.98425196850393704" bottom="0.98425196850393704" header="0.511811023622047" footer="0.511811023622047"/>
  <pageSetup paperSize="9" scale="61" orientation="portrait" r:id="rId4"/>
  <headerFooter scaleWithDoc="0" alignWithMargins="0">
    <oddFooter>&amp;L&amp;8&amp;F&amp;C&amp;8&amp;D&amp;R&amp;8&amp;P</oddFooter>
  </headerFooter>
</worksheet>
</file>

<file path=xl/worksheets/sheet6.xml><?xml version="1.0" encoding="utf-8"?>
<worksheet xmlns="http://schemas.openxmlformats.org/spreadsheetml/2006/main" xmlns:r="http://schemas.openxmlformats.org/officeDocument/2006/relationships">
  <sheetPr codeName="TBStoffwerte" enableFormatConditionsCalculation="0">
    <tabColor theme="5" tint="0.39997558519241921"/>
  </sheetPr>
  <dimension ref="A1:CZ2682"/>
  <sheetViews>
    <sheetView showGridLines="0" topLeftCell="E4" zoomScaleNormal="100" workbookViewId="0">
      <selection activeCell="I8" sqref="I8"/>
    </sheetView>
  </sheetViews>
  <sheetFormatPr baseColWidth="10" defaultRowHeight="12.75"/>
  <cols>
    <col min="1" max="1" width="47.28515625" style="21" bestFit="1" customWidth="1"/>
    <col min="2" max="2" width="20.140625" style="21" customWidth="1"/>
    <col min="3" max="3" width="7.140625" style="21" customWidth="1"/>
    <col min="4" max="4" width="20.7109375" style="21" bestFit="1" customWidth="1"/>
    <col min="5" max="5" width="9.7109375" style="21" bestFit="1" customWidth="1"/>
    <col min="6" max="6" width="39.28515625" style="21" bestFit="1" customWidth="1"/>
    <col min="7" max="7" width="58.140625" style="21" bestFit="1" customWidth="1"/>
    <col min="8" max="8" width="19.7109375" style="21" bestFit="1" customWidth="1"/>
    <col min="9" max="9" width="47.28515625" style="21" bestFit="1" customWidth="1"/>
    <col min="10" max="10" width="31.42578125" style="21" bestFit="1" customWidth="1"/>
    <col min="11" max="11" width="9.5703125" style="21" bestFit="1" customWidth="1"/>
    <col min="12" max="12" width="7.140625" style="21" bestFit="1" customWidth="1"/>
    <col min="13" max="48" width="7.85546875" style="21" bestFit="1" customWidth="1"/>
    <col min="49" max="49" width="12.5703125" style="21" bestFit="1" customWidth="1"/>
    <col min="50" max="16384" width="11.42578125" style="21"/>
  </cols>
  <sheetData>
    <row r="1" spans="1:104" ht="15.75">
      <c r="A1" s="27" t="s">
        <v>0</v>
      </c>
      <c r="H1" s="444">
        <f>VLOOKUP(FeldDämmMaterial,A4:H11,8,)</f>
        <v>3</v>
      </c>
      <c r="I1" s="21">
        <f>VLOOKUP(FeldDämmMaterial,Liste_DämmMaterial,9,)</f>
        <v>50</v>
      </c>
    </row>
    <row r="2" spans="1:104">
      <c r="H2" s="444">
        <f>VLOOKUP(FeldDämmMaterial_V2,A4:I11,8,)</f>
        <v>1</v>
      </c>
      <c r="I2" s="21">
        <f>VLOOKUP(FeldDämmMaterial_V2,Liste_DämmMaterial,9,)</f>
        <v>1</v>
      </c>
    </row>
    <row r="3" spans="1:104" ht="76.5">
      <c r="A3" s="508" t="str">
        <f>Sprache!F274</f>
        <v>Dämmmaterialien</v>
      </c>
      <c r="B3" s="509" t="s">
        <v>184</v>
      </c>
      <c r="C3" s="509" t="s">
        <v>31</v>
      </c>
      <c r="D3" s="510" t="s">
        <v>117</v>
      </c>
      <c r="E3" s="510" t="s">
        <v>118</v>
      </c>
      <c r="F3" s="511" t="s">
        <v>120</v>
      </c>
      <c r="G3" s="512" t="s">
        <v>121</v>
      </c>
      <c r="H3" s="513" t="s">
        <v>165</v>
      </c>
      <c r="I3" s="586" t="s">
        <v>651</v>
      </c>
      <c r="J3" s="514" t="s">
        <v>569</v>
      </c>
      <c r="K3" s="527" t="s">
        <v>619</v>
      </c>
      <c r="L3" s="527" t="s">
        <v>620</v>
      </c>
    </row>
    <row r="4" spans="1:104">
      <c r="A4" s="136" t="str">
        <f>Sprache!F216</f>
        <v>keine Dämmung</v>
      </c>
      <c r="B4" s="50"/>
      <c r="C4" s="50">
        <v>0</v>
      </c>
      <c r="D4" s="50">
        <v>1000</v>
      </c>
      <c r="E4" s="50">
        <v>-1000</v>
      </c>
      <c r="F4" s="50"/>
      <c r="G4" s="51"/>
      <c r="H4" s="506">
        <v>0</v>
      </c>
      <c r="I4" s="507">
        <v>1</v>
      </c>
      <c r="J4" s="507" t="s">
        <v>570</v>
      </c>
      <c r="K4" s="507">
        <v>-1000</v>
      </c>
      <c r="L4" s="507">
        <v>1000</v>
      </c>
      <c r="M4" s="539">
        <f>VLOOKUP(FeldDämmMaterial,Liste_DämmMaterial,11,FALSE)</f>
        <v>-180</v>
      </c>
      <c r="N4" s="539">
        <f>VLOOKUP(FeldDämmMaterial,Liste_DämmMaterial,12,FALSE)</f>
        <v>130</v>
      </c>
    </row>
    <row r="5" spans="1:104">
      <c r="A5" s="32" t="str">
        <f>CONCATENATE(Sprache!F217," (",E5,"°C bis ",D5,"°C)")</f>
        <v>PIR (-40°C bis 120°C)</v>
      </c>
      <c r="B5" s="135"/>
      <c r="C5" s="39">
        <v>2.5999999999999999E-3</v>
      </c>
      <c r="D5" s="39">
        <v>120</v>
      </c>
      <c r="E5" s="39">
        <v>-40</v>
      </c>
      <c r="F5" s="39" t="s">
        <v>134</v>
      </c>
      <c r="G5" s="52" t="s">
        <v>137</v>
      </c>
      <c r="H5" s="39">
        <v>3</v>
      </c>
      <c r="I5" s="33">
        <v>50</v>
      </c>
      <c r="J5" s="33" t="s">
        <v>570</v>
      </c>
      <c r="K5" s="33">
        <v>-180</v>
      </c>
      <c r="L5" s="33">
        <v>130</v>
      </c>
      <c r="M5" s="539">
        <f>VLOOKUP(FeldDämmMaterial_V2,Liste_DämmMaterial,11,FALSE)</f>
        <v>10</v>
      </c>
      <c r="N5" s="539">
        <f>VLOOKUP(FeldDämmMaterial_V2,Liste_DämmMaterial,12,FALSE)</f>
        <v>350</v>
      </c>
    </row>
    <row r="6" spans="1:104">
      <c r="A6" s="32" t="str">
        <f>CONCATENATE(Sprache!F218," (",E6,"°C bis ",D6,"°C)")</f>
        <v>Steinwolle (12°C bis 750°C)</v>
      </c>
      <c r="B6" s="39"/>
      <c r="C6" s="39">
        <v>2.8999999999999998E-3</v>
      </c>
      <c r="D6" s="39">
        <v>750</v>
      </c>
      <c r="E6" s="39">
        <v>12</v>
      </c>
      <c r="F6" s="39" t="s">
        <v>178</v>
      </c>
      <c r="G6" s="52" t="s">
        <v>179</v>
      </c>
      <c r="H6" s="39">
        <v>1</v>
      </c>
      <c r="I6" s="33">
        <v>1</v>
      </c>
      <c r="J6" s="33" t="s">
        <v>571</v>
      </c>
      <c r="K6" s="33">
        <v>10</v>
      </c>
      <c r="L6" s="33">
        <v>350</v>
      </c>
    </row>
    <row r="7" spans="1:104">
      <c r="A7" s="32" t="str">
        <f>CONCATENATE(Sprache!F219," (",E7,"°C bis ",D7,"°C)")</f>
        <v>Glaswolle (10°C bis 500°C)</v>
      </c>
      <c r="B7" s="39"/>
      <c r="C7" s="39">
        <v>2.8999999999999998E-3</v>
      </c>
      <c r="D7" s="39">
        <v>500</v>
      </c>
      <c r="E7" s="39">
        <v>10</v>
      </c>
      <c r="F7" s="39" t="s">
        <v>182</v>
      </c>
      <c r="G7" s="52" t="s">
        <v>183</v>
      </c>
      <c r="H7" s="39">
        <v>1</v>
      </c>
      <c r="I7" s="33">
        <v>1</v>
      </c>
      <c r="J7" s="33" t="s">
        <v>571</v>
      </c>
      <c r="K7" s="33">
        <v>10</v>
      </c>
      <c r="L7" s="33">
        <v>300</v>
      </c>
    </row>
    <row r="8" spans="1:104">
      <c r="A8" s="32" t="str">
        <f>CONCATENATE(Sprache!F220," (",E8,"°C bis ",D8,"°C)")</f>
        <v>synth. Kautschuk (FEF) (-50°C bis 150°C)</v>
      </c>
      <c r="B8" s="39"/>
      <c r="C8" s="39">
        <v>3.3E-3</v>
      </c>
      <c r="D8" s="39">
        <v>150</v>
      </c>
      <c r="E8" s="39">
        <v>-50</v>
      </c>
      <c r="F8" s="39" t="s">
        <v>180</v>
      </c>
      <c r="G8" s="52" t="s">
        <v>181</v>
      </c>
      <c r="H8" s="39">
        <v>5</v>
      </c>
      <c r="I8" s="33">
        <v>10000</v>
      </c>
      <c r="J8" s="33" t="s">
        <v>570</v>
      </c>
      <c r="K8" s="33">
        <v>-50</v>
      </c>
      <c r="L8" s="33">
        <v>150</v>
      </c>
    </row>
    <row r="9" spans="1:104">
      <c r="A9" s="148" t="str">
        <f>CONCATENATE(Sprache!F221," (",E9,"°C bis +",D9,"°C)")</f>
        <v>synth. Kautschuk halogenfrei (FEF) (-50°C bis +105°C)</v>
      </c>
      <c r="B9" s="503"/>
      <c r="C9" s="503">
        <v>2.8999999999999998E-3</v>
      </c>
      <c r="D9" s="503">
        <v>105</v>
      </c>
      <c r="E9" s="503">
        <v>-50</v>
      </c>
      <c r="F9" s="504" t="s">
        <v>295</v>
      </c>
      <c r="G9" s="505" t="s">
        <v>296</v>
      </c>
      <c r="H9" s="570">
        <v>5</v>
      </c>
      <c r="I9" s="571">
        <v>2000</v>
      </c>
      <c r="J9" s="571" t="s">
        <v>570</v>
      </c>
      <c r="K9" s="528">
        <v>-50</v>
      </c>
      <c r="L9" s="528">
        <v>150</v>
      </c>
    </row>
    <row r="10" spans="1:104">
      <c r="A10" s="502" t="str">
        <f>Sprache!F247</f>
        <v>benutzerdefiniert v1</v>
      </c>
      <c r="B10" s="499"/>
      <c r="C10" s="499"/>
      <c r="D10" s="499">
        <f>VLOOKUP(FeldDämmMaterial,Liste_DämmMaterial,4,FALSE)</f>
        <v>120</v>
      </c>
      <c r="E10" s="499">
        <f>VLOOKUP(FeldDämmMaterial,Liste_DämmMaterial,5,FALSE)</f>
        <v>-40</v>
      </c>
      <c r="F10" s="499"/>
      <c r="G10" s="499"/>
      <c r="H10" s="499">
        <f>VLOOKUP(FeldDämmMaterial,Liste_DämmMaterial,8,)</f>
        <v>3</v>
      </c>
      <c r="I10" s="499">
        <f>VLOOKUP(FeldDämmMaterial,Liste_DämmMaterial,9,)</f>
        <v>50</v>
      </c>
      <c r="J10" s="499" t="str">
        <f>VLOOKUP(FeldDämmMaterial_V2,'Stoffwerte Dämmung'!A4:J9,10,)</f>
        <v>ja</v>
      </c>
    </row>
    <row r="11" spans="1:104">
      <c r="A11" s="497" t="str">
        <f>Sprache!F248</f>
        <v>benutzerdefiniert v2</v>
      </c>
      <c r="B11" s="497"/>
      <c r="C11" s="497"/>
      <c r="D11" s="499">
        <f>VLOOKUP(FeldDämmMaterial_V2,Liste_DämmMaterial,4,FALSE)</f>
        <v>750</v>
      </c>
      <c r="E11" s="499">
        <f>VLOOKUP(FeldDämmMaterial_V2,Liste_DämmMaterial,5,FALSE)</f>
        <v>12</v>
      </c>
      <c r="F11" s="497"/>
      <c r="G11" s="497"/>
      <c r="H11" s="499">
        <f>VLOOKUP(FeldDämmMaterial_V2,Liste_DämmMaterial,8,)</f>
        <v>1</v>
      </c>
      <c r="I11" s="497">
        <f>VLOOKUP(FeldDämmMaterial_V2,Liste_DämmMaterial,9,)</f>
        <v>1</v>
      </c>
      <c r="J11" s="497"/>
      <c r="K11" s="16" t="s">
        <v>259</v>
      </c>
      <c r="L11" s="16" t="s">
        <v>260</v>
      </c>
      <c r="M11" s="16" t="s">
        <v>261</v>
      </c>
      <c r="N11" s="16"/>
      <c r="O11" s="16"/>
    </row>
    <row r="12" spans="1:104">
      <c r="C12" s="16"/>
      <c r="D12" s="16">
        <f>MIN(D10:D11)</f>
        <v>120</v>
      </c>
      <c r="E12" s="16">
        <f>MAX(E10:E11)</f>
        <v>12</v>
      </c>
      <c r="F12" s="16"/>
      <c r="G12" s="16"/>
      <c r="I12" s="18" t="s">
        <v>262</v>
      </c>
      <c r="J12" s="16"/>
      <c r="K12" s="16"/>
      <c r="L12" s="16">
        <v>2.7E-2</v>
      </c>
      <c r="M12" s="16">
        <v>3.2000000000000001E-2</v>
      </c>
      <c r="N12" s="16">
        <v>3.5999999999999997E-2</v>
      </c>
      <c r="O12" s="16"/>
      <c r="P12" s="16"/>
      <c r="S12" s="114"/>
      <c r="T12" s="114"/>
    </row>
    <row r="13" spans="1:104" ht="13.5" thickBot="1">
      <c r="A13" s="18" t="s">
        <v>122</v>
      </c>
      <c r="B13" s="18"/>
      <c r="C13" s="16"/>
      <c r="D13" s="16"/>
      <c r="E13" s="16"/>
      <c r="F13" s="16"/>
      <c r="G13" s="16"/>
      <c r="I13" s="16" t="s">
        <v>263</v>
      </c>
      <c r="J13" s="16" t="s">
        <v>264</v>
      </c>
      <c r="K13" s="16"/>
      <c r="L13" s="16">
        <v>2.5999999999999999E-3</v>
      </c>
      <c r="M13" s="16">
        <v>3.3E-3</v>
      </c>
      <c r="N13" s="16">
        <v>2.8999999999999998E-3</v>
      </c>
      <c r="O13" s="16"/>
      <c r="P13" s="16"/>
    </row>
    <row r="14" spans="1:104" ht="13.5" thickBot="1">
      <c r="A14" s="42" t="str">
        <f>A5</f>
        <v>PIR (-40°C bis 120°C)</v>
      </c>
      <c r="B14" s="54" t="str">
        <f>A6</f>
        <v>Steinwolle (12°C bis 750°C)</v>
      </c>
      <c r="C14" s="38"/>
      <c r="D14" s="38" t="str">
        <f>A7</f>
        <v>Glaswolle (10°C bis 500°C)</v>
      </c>
      <c r="E14" s="38"/>
      <c r="F14" s="55" t="str">
        <f>A8</f>
        <v>synth. Kautschuk (FEF) (-50°C bis 150°C)</v>
      </c>
      <c r="G14" s="55" t="str">
        <f>A9</f>
        <v>synth. Kautschuk halogenfrei (FEF) (-50°C bis +105°C)</v>
      </c>
      <c r="I14" s="105" t="s">
        <v>265</v>
      </c>
      <c r="J14" s="106" t="s">
        <v>49</v>
      </c>
      <c r="K14" s="106">
        <v>-180</v>
      </c>
      <c r="L14" s="107">
        <v>-170</v>
      </c>
      <c r="M14" s="107">
        <v>-160</v>
      </c>
      <c r="N14" s="106">
        <v>-150</v>
      </c>
      <c r="O14" s="106">
        <v>-140</v>
      </c>
      <c r="P14" s="106">
        <v>-130</v>
      </c>
      <c r="Q14" s="106">
        <v>-120</v>
      </c>
      <c r="R14" s="106">
        <v>-110</v>
      </c>
      <c r="S14" s="106">
        <v>-100</v>
      </c>
      <c r="T14" s="106">
        <v>-90</v>
      </c>
      <c r="U14" s="106">
        <v>-80</v>
      </c>
      <c r="V14" s="106">
        <v>-70</v>
      </c>
      <c r="W14" s="106">
        <v>-60</v>
      </c>
      <c r="X14" s="106">
        <v>-50</v>
      </c>
      <c r="Y14" s="106">
        <v>-40</v>
      </c>
      <c r="Z14" s="106">
        <v>-30</v>
      </c>
      <c r="AA14" s="106">
        <v>-20</v>
      </c>
      <c r="AB14" s="107">
        <v>-10</v>
      </c>
      <c r="AC14" s="107">
        <v>0</v>
      </c>
      <c r="AD14" s="107">
        <v>10</v>
      </c>
      <c r="AE14" s="107">
        <v>20</v>
      </c>
      <c r="AF14" s="107">
        <v>30</v>
      </c>
      <c r="AG14" s="107">
        <v>40</v>
      </c>
      <c r="AH14" s="107">
        <v>50</v>
      </c>
      <c r="AI14" s="107">
        <v>60</v>
      </c>
      <c r="AJ14" s="107">
        <v>70</v>
      </c>
      <c r="AK14" s="107">
        <v>80</v>
      </c>
      <c r="AL14" s="107">
        <v>90</v>
      </c>
      <c r="AM14" s="107">
        <v>100</v>
      </c>
      <c r="AN14" s="107">
        <v>110</v>
      </c>
      <c r="AO14" s="107">
        <v>120</v>
      </c>
      <c r="AP14" s="107">
        <v>130</v>
      </c>
      <c r="AQ14" s="107">
        <v>140</v>
      </c>
      <c r="AR14" s="107">
        <v>150</v>
      </c>
      <c r="AS14" s="107">
        <v>160</v>
      </c>
      <c r="AT14" s="107">
        <v>170</v>
      </c>
      <c r="AU14" s="107">
        <v>180</v>
      </c>
      <c r="AV14" s="107">
        <v>190</v>
      </c>
      <c r="AW14" s="107">
        <v>200</v>
      </c>
      <c r="AX14" s="107">
        <v>210</v>
      </c>
      <c r="AY14" s="107">
        <v>220</v>
      </c>
      <c r="AZ14" s="107">
        <v>230</v>
      </c>
      <c r="BA14" s="107">
        <v>240</v>
      </c>
      <c r="BB14" s="107">
        <v>250</v>
      </c>
      <c r="BC14" s="107">
        <v>260</v>
      </c>
      <c r="BD14" s="107">
        <v>270</v>
      </c>
      <c r="BE14" s="107">
        <v>280</v>
      </c>
      <c r="BF14" s="107">
        <v>290</v>
      </c>
      <c r="BG14" s="107">
        <v>300</v>
      </c>
      <c r="BH14" s="107">
        <v>310</v>
      </c>
      <c r="BI14" s="106">
        <v>320</v>
      </c>
      <c r="BJ14" s="107">
        <v>330</v>
      </c>
      <c r="BK14" s="107">
        <v>340</v>
      </c>
      <c r="BL14" s="107">
        <v>350</v>
      </c>
      <c r="BM14" s="107">
        <v>360</v>
      </c>
      <c r="BN14" s="107">
        <v>370</v>
      </c>
      <c r="BO14" s="107">
        <v>380</v>
      </c>
      <c r="BP14" s="107">
        <v>390</v>
      </c>
      <c r="BQ14" s="107">
        <v>400</v>
      </c>
      <c r="BR14" s="106">
        <v>410</v>
      </c>
      <c r="BS14" s="107">
        <v>420</v>
      </c>
      <c r="BT14" s="107">
        <v>430</v>
      </c>
      <c r="BU14" s="107">
        <v>440</v>
      </c>
      <c r="BV14" s="107">
        <v>450</v>
      </c>
      <c r="BW14" s="107">
        <v>460</v>
      </c>
      <c r="BX14" s="107">
        <v>470</v>
      </c>
      <c r="BY14" s="107">
        <v>480</v>
      </c>
      <c r="BZ14" s="107">
        <v>490</v>
      </c>
      <c r="CA14" s="106">
        <v>500</v>
      </c>
      <c r="CB14" s="107">
        <v>510</v>
      </c>
      <c r="CC14" s="107">
        <v>520</v>
      </c>
      <c r="CD14" s="107">
        <v>530</v>
      </c>
      <c r="CE14" s="107">
        <v>540</v>
      </c>
      <c r="CF14" s="107">
        <v>550</v>
      </c>
      <c r="CG14" s="107">
        <v>560</v>
      </c>
      <c r="CH14" s="107">
        <v>570</v>
      </c>
      <c r="CI14" s="107">
        <v>580</v>
      </c>
      <c r="CJ14" s="106">
        <v>590</v>
      </c>
      <c r="CK14" s="107">
        <v>600</v>
      </c>
      <c r="CL14" s="107">
        <v>610</v>
      </c>
      <c r="CM14" s="107">
        <v>620</v>
      </c>
      <c r="CN14" s="107">
        <v>630</v>
      </c>
      <c r="CO14" s="107">
        <v>640</v>
      </c>
      <c r="CP14" s="107">
        <v>650</v>
      </c>
      <c r="CQ14" s="107">
        <v>660</v>
      </c>
      <c r="CR14" s="107">
        <v>670</v>
      </c>
      <c r="CS14" s="106">
        <v>680</v>
      </c>
      <c r="CT14" s="107">
        <v>690</v>
      </c>
      <c r="CU14" s="107">
        <v>700</v>
      </c>
      <c r="CV14" s="107">
        <v>710</v>
      </c>
      <c r="CW14" s="107">
        <v>720</v>
      </c>
      <c r="CX14" s="107">
        <v>730</v>
      </c>
      <c r="CY14" s="107">
        <v>740</v>
      </c>
      <c r="CZ14" s="108">
        <v>750</v>
      </c>
    </row>
    <row r="15" spans="1:104">
      <c r="A15" s="74" t="s">
        <v>27</v>
      </c>
      <c r="B15" s="75" t="s">
        <v>27</v>
      </c>
      <c r="C15" s="76"/>
      <c r="D15" s="76" t="s">
        <v>27</v>
      </c>
      <c r="E15" s="76"/>
      <c r="F15" s="77" t="s">
        <v>27</v>
      </c>
      <c r="G15" s="77" t="s">
        <v>27</v>
      </c>
      <c r="I15" s="515" t="s">
        <v>271</v>
      </c>
      <c r="J15" s="516"/>
      <c r="K15" s="517"/>
      <c r="L15" s="517"/>
      <c r="M15" s="517"/>
      <c r="N15" s="517"/>
      <c r="O15" s="517"/>
      <c r="P15" s="517"/>
      <c r="Q15" s="517"/>
      <c r="R15" s="517"/>
      <c r="S15" s="517"/>
      <c r="T15" s="517"/>
      <c r="U15" s="517"/>
      <c r="V15" s="517"/>
      <c r="W15" s="517">
        <v>2.3100098140017497E-2</v>
      </c>
      <c r="X15" s="517">
        <v>2.3708576634855157E-2</v>
      </c>
      <c r="Y15" s="517">
        <v>2.4333083030372529E-2</v>
      </c>
      <c r="Z15" s="517">
        <v>2.497403951667556E-2</v>
      </c>
      <c r="AA15" s="517">
        <v>2.5631879404758019E-2</v>
      </c>
      <c r="AB15" s="517">
        <v>2.6307047419436232E-2</v>
      </c>
      <c r="AC15" s="517">
        <v>2.7E-2</v>
      </c>
      <c r="AD15" s="517">
        <v>2.7711205608782936E-2</v>
      </c>
      <c r="AE15" s="517">
        <v>2.8441145047860848E-2</v>
      </c>
      <c r="AF15" s="517">
        <v>2.9190311784092243E-2</v>
      </c>
      <c r="AG15" s="517">
        <v>2.9959212282720728E-2</v>
      </c>
      <c r="AH15" s="517">
        <v>3.0748366349764789E-2</v>
      </c>
      <c r="AI15" s="517">
        <v>3.1558307483426466E-2</v>
      </c>
      <c r="AJ15" s="517">
        <v>3.2389583234756443E-2</v>
      </c>
      <c r="AK15" s="517">
        <v>3.324275557781943E-2</v>
      </c>
      <c r="AL15" s="517">
        <v>3.4118401289610002E-2</v>
      </c>
      <c r="AM15" s="517">
        <v>3.5017112339975835E-2</v>
      </c>
      <c r="AN15" s="517">
        <v>3.5939496291811875E-2</v>
      </c>
      <c r="AO15" s="517">
        <v>3.6886176711795955E-2</v>
      </c>
      <c r="AP15" s="517">
        <v>3.7857793591943655E-2</v>
      </c>
      <c r="AQ15" s="517">
        <v>3.885500378226725E-2</v>
      </c>
      <c r="AR15" s="517">
        <v>3.9878481434831345E-2</v>
      </c>
      <c r="AS15" s="517">
        <v>4.0928918459505359E-2</v>
      </c>
      <c r="AT15" s="517">
        <v>4.2007024991720904E-2</v>
      </c>
      <c r="AU15" s="517">
        <v>4.3113529872550418E-2</v>
      </c>
      <c r="AV15" s="517">
        <v>4.4249181141431476E-2</v>
      </c>
      <c r="AW15" s="517">
        <v>4.541474654186993E-2</v>
      </c>
      <c r="AX15" s="517">
        <v>4.6611014040463757E-2</v>
      </c>
      <c r="AY15" s="517">
        <v>4.7838792359598502E-2</v>
      </c>
      <c r="AZ15" s="517">
        <v>4.9098911524174386E-2</v>
      </c>
      <c r="BA15" s="517">
        <v>5.039222342273475E-2</v>
      </c>
      <c r="BB15" s="517">
        <v>5.1719602383375196E-2</v>
      </c>
      <c r="BC15" s="517">
        <v>5.3081945764822593E-2</v>
      </c>
      <c r="BD15" s="517">
        <v>5.4480174563083836E-2</v>
      </c>
      <c r="BE15" s="517">
        <v>5.5915234034074154E-2</v>
      </c>
      <c r="BF15" s="517">
        <v>5.7388094332646161E-2</v>
      </c>
      <c r="BG15" s="517">
        <v>5.8899751168451427E-2</v>
      </c>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8"/>
      <c r="CN15" s="518"/>
      <c r="CO15" s="518"/>
      <c r="CP15" s="518"/>
      <c r="CQ15" s="518"/>
      <c r="CR15" s="518"/>
      <c r="CS15" s="518"/>
      <c r="CT15" s="518"/>
      <c r="CU15" s="518"/>
      <c r="CV15" s="518"/>
      <c r="CW15" s="518"/>
      <c r="CX15" s="518"/>
      <c r="CY15" s="518"/>
      <c r="CZ15" s="519"/>
    </row>
    <row r="16" spans="1:104">
      <c r="A16" s="78">
        <v>20</v>
      </c>
      <c r="B16" s="79">
        <v>20</v>
      </c>
      <c r="C16" s="80"/>
      <c r="D16" s="80">
        <v>20</v>
      </c>
      <c r="E16" s="80"/>
      <c r="F16" s="69">
        <v>6</v>
      </c>
      <c r="G16" s="572">
        <v>6</v>
      </c>
      <c r="I16" s="112" t="s">
        <v>272</v>
      </c>
      <c r="J16" s="56"/>
      <c r="K16" s="118"/>
      <c r="L16" s="118"/>
      <c r="M16" s="118"/>
      <c r="N16" s="118"/>
      <c r="O16" s="118"/>
      <c r="P16" s="118"/>
      <c r="Q16" s="118"/>
      <c r="R16" s="118"/>
      <c r="S16" s="118"/>
      <c r="T16" s="118"/>
      <c r="U16" s="118"/>
      <c r="V16" s="118"/>
      <c r="W16" s="118">
        <v>2.6251835300410593E-2</v>
      </c>
      <c r="X16" s="118">
        <v>2.7132598530813307E-2</v>
      </c>
      <c r="Y16" s="118">
        <v>2.8042911842539944E-2</v>
      </c>
      <c r="Z16" s="118">
        <v>2.8983766656753552E-2</v>
      </c>
      <c r="AA16" s="118">
        <v>2.9956187657331802E-2</v>
      </c>
      <c r="AB16" s="118">
        <v>3.0961233906849024E-2</v>
      </c>
      <c r="AC16" s="118">
        <v>3.2000000000000001E-2</v>
      </c>
      <c r="AD16" s="118">
        <v>3.3073617255721777E-2</v>
      </c>
      <c r="AE16" s="118">
        <v>3.4183254949311792E-2</v>
      </c>
      <c r="AF16" s="118">
        <v>3.5330121585884222E-2</v>
      </c>
      <c r="AG16" s="118">
        <v>3.6515466216551523E-2</v>
      </c>
      <c r="AH16" s="118">
        <v>3.7740579798764502E-2</v>
      </c>
      <c r="AI16" s="118">
        <v>3.9006796602292566E-2</v>
      </c>
      <c r="AJ16" s="118">
        <v>4.0315495662375404E-2</v>
      </c>
      <c r="AK16" s="118">
        <v>4.1668102281628615E-2</v>
      </c>
      <c r="AL16" s="118">
        <v>4.3066089582339123E-2</v>
      </c>
      <c r="AM16" s="118">
        <v>4.4510980110840967E-2</v>
      </c>
      <c r="AN16" s="118">
        <v>4.6004347495718703E-2</v>
      </c>
      <c r="AO16" s="118">
        <v>4.7547818161644474E-2</v>
      </c>
      <c r="AP16" s="118">
        <v>4.9143073100715182E-2</v>
      </c>
      <c r="AQ16" s="118">
        <v>5.0791849703219073E-2</v>
      </c>
      <c r="AR16" s="118">
        <v>5.2495943649825405E-2</v>
      </c>
      <c r="AS16" s="118">
        <v>5.4257210867258238E-2</v>
      </c>
      <c r="AT16" s="118">
        <v>5.6077569549583962E-2</v>
      </c>
      <c r="AU16" s="118">
        <v>5.7959002247314324E-2</v>
      </c>
      <c r="AV16" s="118">
        <v>5.9903558026599753E-2</v>
      </c>
      <c r="AW16" s="118">
        <v>6.1913354700865016E-2</v>
      </c>
      <c r="AX16" s="118">
        <v>6.3990581137317246E-2</v>
      </c>
      <c r="AY16" s="118">
        <v>6.6137499640838746E-2</v>
      </c>
      <c r="AZ16" s="118">
        <v>6.8356448417860538E-2</v>
      </c>
      <c r="BA16" s="118">
        <v>7.0649844122900249E-2</v>
      </c>
      <c r="BB16" s="118">
        <v>7.3020184490537723E-2</v>
      </c>
      <c r="BC16" s="118">
        <v>7.5470051055694876E-2</v>
      </c>
      <c r="BD16" s="118">
        <v>7.8002111965182294E-2</v>
      </c>
      <c r="BE16" s="118">
        <v>8.0619124883574839E-2</v>
      </c>
      <c r="BF16" s="118">
        <v>8.3323939996580915E-2</v>
      </c>
      <c r="BG16" s="118">
        <v>8.6119503115176382E-2</v>
      </c>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c r="CL16" s="446"/>
      <c r="CM16" s="446"/>
      <c r="CN16" s="446"/>
      <c r="CO16" s="446"/>
      <c r="CP16" s="446"/>
      <c r="CQ16" s="446"/>
      <c r="CR16" s="446"/>
      <c r="CS16" s="446"/>
      <c r="CT16" s="446"/>
      <c r="CU16" s="446"/>
      <c r="CV16" s="446"/>
      <c r="CW16" s="446"/>
      <c r="CX16" s="446"/>
      <c r="CY16" s="446"/>
      <c r="CZ16" s="520"/>
    </row>
    <row r="17" spans="1:104">
      <c r="A17" s="45">
        <v>30</v>
      </c>
      <c r="B17" s="57">
        <v>30</v>
      </c>
      <c r="C17" s="39"/>
      <c r="D17" s="39">
        <v>30</v>
      </c>
      <c r="E17" s="39"/>
      <c r="F17" s="33">
        <v>9</v>
      </c>
      <c r="G17" s="573">
        <v>9</v>
      </c>
      <c r="I17" s="112" t="s">
        <v>273</v>
      </c>
      <c r="J17" s="56"/>
      <c r="K17" s="118"/>
      <c r="L17" s="118"/>
      <c r="M17" s="118"/>
      <c r="N17" s="118"/>
      <c r="O17" s="118"/>
      <c r="P17" s="118"/>
      <c r="Q17" s="118"/>
      <c r="R17" s="118"/>
      <c r="S17" s="118"/>
      <c r="T17" s="118"/>
      <c r="U17" s="118"/>
      <c r="V17" s="118"/>
      <c r="W17" s="118"/>
      <c r="X17" s="118"/>
      <c r="Y17" s="118"/>
      <c r="Z17" s="118"/>
      <c r="AA17" s="118"/>
      <c r="AB17" s="118"/>
      <c r="AC17" s="118"/>
      <c r="AD17" s="565">
        <v>3.4000000000000002E-2</v>
      </c>
      <c r="AE17" s="120">
        <f>$AD$17+($AH$17-$AD$17)/($AH$14-$AD$14)*(AE14-$AD$14)</f>
        <v>3.4750000000000003E-2</v>
      </c>
      <c r="AF17" s="120">
        <f>$AD$17+($AH$17-$AD$17)/($AH$14-$AD$14)*(AF14-$AD$14)</f>
        <v>3.5500000000000004E-2</v>
      </c>
      <c r="AG17" s="120">
        <f>$AD$17+($AH$17-$AD$17)/($AH$14-$AD$14)*(AG14-$AD$14)</f>
        <v>3.6249999999999998E-2</v>
      </c>
      <c r="AH17" s="565">
        <v>3.6999999999999998E-2</v>
      </c>
      <c r="AI17" s="120">
        <f>$AH$17+($AM$17-$AH$17)/($AM$14-$AH$14)*(AI14-$AH$14)</f>
        <v>3.8399999999999997E-2</v>
      </c>
      <c r="AJ17" s="120">
        <f>$AH$17+($AM$17-$AH$17)/($AM$14-$AH$14)*(AJ14-$AH$14)</f>
        <v>3.9799999999999995E-2</v>
      </c>
      <c r="AK17" s="120">
        <f>$AH$17+($AM$17-$AH$17)/($AM$14-$AH$14)*(AK14-$AH$14)</f>
        <v>4.1200000000000001E-2</v>
      </c>
      <c r="AL17" s="120">
        <f>$AH$17+($AM$17-$AH$17)/($AM$14-$AH$14)*(AL14-$AH$14)</f>
        <v>4.2599999999999999E-2</v>
      </c>
      <c r="AM17" s="565">
        <v>4.3999999999999997E-2</v>
      </c>
      <c r="AN17" s="120">
        <f>$AM$17+($AR$17-$AM$17)/($AR$14-$AM$14)*(AN14-$AM$14)</f>
        <v>4.58E-2</v>
      </c>
      <c r="AO17" s="120">
        <f>$AM$17+($AR$17-$AM$17)/($AR$14-$AM$14)*(AO14-$AM$14)</f>
        <v>4.7599999999999996E-2</v>
      </c>
      <c r="AP17" s="120">
        <f>$AM$17+($AR$17-$AM$17)/($AR$14-$AM$14)*(AP14-$AM$14)</f>
        <v>4.9399999999999999E-2</v>
      </c>
      <c r="AQ17" s="120">
        <f>$AM$17+($AR$17-$AM$17)/($AR$14-$AM$14)*(AQ14-$AM$14)</f>
        <v>5.1199999999999996E-2</v>
      </c>
      <c r="AR17" s="565">
        <v>5.2999999999999999E-2</v>
      </c>
      <c r="AS17" s="118"/>
      <c r="AT17" s="118"/>
      <c r="AU17" s="118"/>
      <c r="AV17" s="118"/>
      <c r="AW17" s="118"/>
      <c r="AX17" s="118"/>
      <c r="AY17" s="118"/>
      <c r="AZ17" s="118"/>
      <c r="BA17" s="118"/>
      <c r="BB17" s="118"/>
      <c r="BC17" s="118"/>
      <c r="BD17" s="118"/>
      <c r="BE17" s="118"/>
      <c r="BF17" s="118"/>
      <c r="BG17" s="118"/>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F17" s="446"/>
      <c r="CG17" s="446"/>
      <c r="CH17" s="446"/>
      <c r="CI17" s="446"/>
      <c r="CJ17" s="446"/>
      <c r="CK17" s="446"/>
      <c r="CL17" s="446"/>
      <c r="CM17" s="446"/>
      <c r="CN17" s="446"/>
      <c r="CO17" s="446"/>
      <c r="CP17" s="446"/>
      <c r="CQ17" s="446"/>
      <c r="CR17" s="446"/>
      <c r="CS17" s="446"/>
      <c r="CT17" s="446"/>
      <c r="CU17" s="446"/>
      <c r="CV17" s="446"/>
      <c r="CW17" s="446"/>
      <c r="CX17" s="446"/>
      <c r="CY17" s="446"/>
      <c r="CZ17" s="520"/>
    </row>
    <row r="18" spans="1:104">
      <c r="A18" s="45">
        <v>40</v>
      </c>
      <c r="B18" s="57">
        <v>40</v>
      </c>
      <c r="C18" s="39"/>
      <c r="D18" s="39">
        <v>40</v>
      </c>
      <c r="E18" s="39"/>
      <c r="F18" s="33">
        <v>13</v>
      </c>
      <c r="G18" s="573">
        <v>13</v>
      </c>
      <c r="I18" s="110" t="s">
        <v>274</v>
      </c>
      <c r="J18" s="56" t="s">
        <v>266</v>
      </c>
      <c r="K18" s="118"/>
      <c r="L18" s="118"/>
      <c r="M18" s="118"/>
      <c r="N18" s="118"/>
      <c r="O18" s="118"/>
      <c r="P18" s="118"/>
      <c r="Q18" s="118"/>
      <c r="R18" s="118"/>
      <c r="S18" s="118"/>
      <c r="T18" s="118"/>
      <c r="U18" s="118"/>
      <c r="V18" s="118"/>
      <c r="W18" s="118"/>
      <c r="X18" s="118"/>
      <c r="Y18" s="118"/>
      <c r="Z18" s="118"/>
      <c r="AA18" s="118"/>
      <c r="AB18" s="118"/>
      <c r="AC18" s="118"/>
      <c r="AD18" s="565">
        <v>3.3500000000000002E-2</v>
      </c>
      <c r="AE18" s="120">
        <f>$AD$18+($AH$18-$AD$18)/($AH$14-$AD$14)*(AE14-$AD$14)</f>
        <v>3.4674999999999997E-2</v>
      </c>
      <c r="AF18" s="120">
        <f>$AD$18+($AH$18-$AD$18)/($AH$14-$AD$14)*(AF14-$AD$14)</f>
        <v>3.585E-2</v>
      </c>
      <c r="AG18" s="120">
        <f>$AD$18+($AH$18-$AD$18)/($AH$14-$AD$14)*(AG14-$AD$14)</f>
        <v>3.7025000000000002E-2</v>
      </c>
      <c r="AH18" s="565">
        <v>3.8199999999999998E-2</v>
      </c>
      <c r="AI18" s="120">
        <f>$AH$18+($AM$18-$AH$18)/($AM$14-$AH$14)*(AI14-$AH$14)</f>
        <v>3.952E-2</v>
      </c>
      <c r="AJ18" s="120">
        <f>$AH$18+($AM$18-$AH$18)/($AM$14-$AH$14)*(AJ14-$AH$14)</f>
        <v>4.0840000000000001E-2</v>
      </c>
      <c r="AK18" s="120">
        <f>$AH$18+($AM$18-$AH$18)/($AM$14-$AH$14)*(AK14-$AH$14)</f>
        <v>4.2159999999999996E-2</v>
      </c>
      <c r="AL18" s="120">
        <f>$AH$18+($AM$18-$AH$18)/($AM$14-$AH$14)*(AL14-$AH$14)</f>
        <v>4.3479999999999998E-2</v>
      </c>
      <c r="AM18" s="565">
        <v>4.48E-2</v>
      </c>
      <c r="AN18" s="120">
        <f>$AM$18+($AR$18-$AM$18)/($AR$14-$AM$14)*(AN14-$AM$14)</f>
        <v>4.6399999999999997E-2</v>
      </c>
      <c r="AO18" s="120">
        <f>$AM$18+($AR$18-$AM$18)/($AR$14-$AM$14)*(AO14-$AM$14)</f>
        <v>4.8000000000000001E-2</v>
      </c>
      <c r="AP18" s="120">
        <f>$AM$18+($AR$18-$AM$18)/($AR$14-$AM$14)*(AP14-$AM$14)</f>
        <v>4.9599999999999998E-2</v>
      </c>
      <c r="AQ18" s="120">
        <f>$AM$18+($AR$18-$AM$18)/($AR$14-$AM$14)*(AQ14-$AM$14)</f>
        <v>5.1200000000000002E-2</v>
      </c>
      <c r="AR18" s="565">
        <v>5.28E-2</v>
      </c>
      <c r="AS18" s="120">
        <f>$AR$18+($AW$18-$AR$18)/($AW$14-$AR$14)*(AS14-$AR$14)</f>
        <v>5.484E-2</v>
      </c>
      <c r="AT18" s="120">
        <f t="shared" ref="AT18:AV18" si="0">$AR$18+($AW$18-$AR$18)/($AW$14-$AR$14)*(AT14-$AR$14)</f>
        <v>5.688E-2</v>
      </c>
      <c r="AU18" s="120">
        <f t="shared" si="0"/>
        <v>5.892E-2</v>
      </c>
      <c r="AV18" s="120">
        <f t="shared" si="0"/>
        <v>6.096E-2</v>
      </c>
      <c r="AW18" s="565">
        <v>6.3E-2</v>
      </c>
      <c r="AX18" s="120">
        <f>$AW$18+($BB$18-$AW$18)/($BB$14-$AW$14)*(AX14-$AW$14)</f>
        <v>6.54E-2</v>
      </c>
      <c r="AY18" s="120">
        <f t="shared" ref="AY18:BA18" si="1">$AW$18+($BB$18-$AW$18)/($BB$14-$AW$14)*(AY14-$AW$14)</f>
        <v>6.7799999999999999E-2</v>
      </c>
      <c r="AZ18" s="120">
        <f t="shared" si="1"/>
        <v>7.0199999999999999E-2</v>
      </c>
      <c r="BA18" s="120">
        <f t="shared" si="1"/>
        <v>7.2599999999999998E-2</v>
      </c>
      <c r="BB18" s="565">
        <v>7.4999999999999997E-2</v>
      </c>
      <c r="BC18" s="569">
        <f>$BB$18+($BG$18-$BB$18)/($BG$14-$BB$14)*(BC14-$BB$14)</f>
        <v>7.7699999999999991E-2</v>
      </c>
      <c r="BD18" s="569">
        <f t="shared" ref="BD18:BF18" si="2">$BB$18+($BG$18-$BB$18)/($BG$14-$BB$14)*(BD14-$BB$14)</f>
        <v>8.0399999999999999E-2</v>
      </c>
      <c r="BE18" s="569">
        <f t="shared" si="2"/>
        <v>8.3099999999999993E-2</v>
      </c>
      <c r="BF18" s="569">
        <f t="shared" si="2"/>
        <v>8.5799999999999987E-2</v>
      </c>
      <c r="BG18" s="565">
        <v>8.8499999999999995E-2</v>
      </c>
      <c r="BH18" s="120">
        <f>$BG$18+($BL$18-$BG$18)/($BL$14-$BG$14)*(BH14-$BG$14)</f>
        <v>9.1799999999999993E-2</v>
      </c>
      <c r="BI18" s="120">
        <f t="shared" ref="BI18:BK18" si="3">$BG$18+($BL$18-$BG$18)/($BL$14-$BG$14)*(BI14-$BG$14)</f>
        <v>9.509999999999999E-2</v>
      </c>
      <c r="BJ18" s="120">
        <f t="shared" si="3"/>
        <v>9.8399999999999987E-2</v>
      </c>
      <c r="BK18" s="120">
        <f t="shared" si="3"/>
        <v>0.1017</v>
      </c>
      <c r="BL18" s="119">
        <v>0.105</v>
      </c>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c r="CL18" s="446"/>
      <c r="CM18" s="446"/>
      <c r="CN18" s="446"/>
      <c r="CO18" s="446"/>
      <c r="CP18" s="446"/>
      <c r="CQ18" s="446"/>
      <c r="CR18" s="446"/>
      <c r="CS18" s="446"/>
      <c r="CT18" s="446"/>
      <c r="CU18" s="446"/>
      <c r="CV18" s="446"/>
      <c r="CW18" s="446"/>
      <c r="CX18" s="446"/>
      <c r="CY18" s="446"/>
      <c r="CZ18" s="520"/>
    </row>
    <row r="19" spans="1:104">
      <c r="A19" s="45">
        <v>50</v>
      </c>
      <c r="B19" s="57">
        <v>50</v>
      </c>
      <c r="C19" s="39"/>
      <c r="D19" s="39">
        <v>50</v>
      </c>
      <c r="E19" s="39"/>
      <c r="F19" s="33">
        <v>19</v>
      </c>
      <c r="G19" s="573">
        <v>19</v>
      </c>
      <c r="I19" s="110" t="s">
        <v>275</v>
      </c>
      <c r="J19" s="56" t="s">
        <v>267</v>
      </c>
      <c r="K19" s="118"/>
      <c r="L19" s="118"/>
      <c r="M19" s="118"/>
      <c r="N19" s="118"/>
      <c r="O19" s="118"/>
      <c r="P19" s="118"/>
      <c r="Q19" s="118"/>
      <c r="R19" s="118"/>
      <c r="S19" s="118"/>
      <c r="T19" s="118"/>
      <c r="U19" s="118"/>
      <c r="V19" s="118"/>
      <c r="W19" s="118"/>
      <c r="X19" s="118"/>
      <c r="Y19" s="118"/>
      <c r="Z19" s="118"/>
      <c r="AA19" s="118"/>
      <c r="AB19" s="118"/>
      <c r="AC19" s="118"/>
      <c r="AD19" s="566">
        <v>3.3000000000000002E-2</v>
      </c>
      <c r="AE19" s="120">
        <f>AD19+(AG19-AD19)/(AG14-AD14)*(AE14-AD14)</f>
        <v>3.3333333333333333E-2</v>
      </c>
      <c r="AF19" s="120">
        <f>AD19+(AG19-AD19)/(AG14-AD14)*(AF14-AD14)</f>
        <v>3.3666666666666671E-2</v>
      </c>
      <c r="AG19" s="119">
        <v>3.4000000000000002E-2</v>
      </c>
      <c r="AH19" s="565">
        <v>3.5999999999999997E-2</v>
      </c>
      <c r="AI19" s="120">
        <f>$AH$19+($AM$19-$AH$19)/($AM$14-$AH$14)*(AI14-$AH$14)</f>
        <v>3.7399999999999996E-2</v>
      </c>
      <c r="AJ19" s="120">
        <f>$AH$19+($AM$19-$AH$19)/($AM$14-$AH$14)*(AJ14-$AH$14)</f>
        <v>3.8799999999999994E-2</v>
      </c>
      <c r="AK19" s="120">
        <f>$AH$19+($AM$19-$AH$19)/($AM$14-$AH$14)*(AK14-$AH$14)</f>
        <v>4.02E-2</v>
      </c>
      <c r="AL19" s="120">
        <f>$AH$19+($AM$19-$AH$19)/($AM$14-$AH$14)*(AL14-$AH$14)</f>
        <v>4.1599999999999998E-2</v>
      </c>
      <c r="AM19" s="565">
        <v>4.2999999999999997E-2</v>
      </c>
      <c r="AN19" s="120">
        <f>$AM$19+($AR$19-$AM$19)/($AR$14-$AM$14)*(AN14-$AM$14)</f>
        <v>4.48E-2</v>
      </c>
      <c r="AO19" s="120">
        <f>$AM$19+($AR$19-$AM$19)/($AR$14-$AM$14)*(AO14-$AM$14)</f>
        <v>4.6599999999999996E-2</v>
      </c>
      <c r="AP19" s="120">
        <f>$AM$19+($AR$19-$AM$19)/($AR$14-$AM$14)*(AP14-$AM$14)</f>
        <v>4.8399999999999999E-2</v>
      </c>
      <c r="AQ19" s="120">
        <f>$AM$19+($AR$19-$AM$19)/($AR$14-$AM$14)*(AQ14-$AM$14)</f>
        <v>5.0199999999999995E-2</v>
      </c>
      <c r="AR19" s="565">
        <v>5.1999999999999998E-2</v>
      </c>
      <c r="AS19" s="120">
        <f>$AR$19+($AW$19-$AR$19)/($AW$14-$AR$14)*(AS14-$AR$14)</f>
        <v>5.4199999999999998E-2</v>
      </c>
      <c r="AT19" s="120">
        <f>$AR$19+($AW$19-$AR$19)/($AW$14-$AR$14)*(AT14-$AR$14)</f>
        <v>5.6399999999999999E-2</v>
      </c>
      <c r="AU19" s="120">
        <f>$AR$19+($AW$19-$AR$19)/($AW$14-$AR$14)*(AU14-$AR$14)</f>
        <v>5.8599999999999999E-2</v>
      </c>
      <c r="AV19" s="120">
        <f>$AR$19+($AW$19-$AR$19)/($AW$14-$AR$14)*(AV14-$AR$14)</f>
        <v>6.08E-2</v>
      </c>
      <c r="AW19" s="565">
        <v>6.3E-2</v>
      </c>
      <c r="AX19" s="569">
        <f t="shared" ref="AX19:BF19" si="4">$AW$19+($BG$19-$AW$19)/($BG$14-$AW$14)*(AX14-$AW$14)</f>
        <v>6.6000000000000003E-2</v>
      </c>
      <c r="AY19" s="569">
        <f t="shared" si="4"/>
        <v>6.9000000000000006E-2</v>
      </c>
      <c r="AZ19" s="569">
        <f t="shared" si="4"/>
        <v>7.1999999999999995E-2</v>
      </c>
      <c r="BA19" s="569">
        <f t="shared" si="4"/>
        <v>7.4999999999999997E-2</v>
      </c>
      <c r="BB19" s="569">
        <f t="shared" si="4"/>
        <v>7.8E-2</v>
      </c>
      <c r="BC19" s="569">
        <f t="shared" si="4"/>
        <v>8.1000000000000003E-2</v>
      </c>
      <c r="BD19" s="569">
        <f t="shared" si="4"/>
        <v>8.3999999999999991E-2</v>
      </c>
      <c r="BE19" s="569">
        <f t="shared" si="4"/>
        <v>8.6999999999999994E-2</v>
      </c>
      <c r="BF19" s="569">
        <f t="shared" si="4"/>
        <v>0.09</v>
      </c>
      <c r="BG19" s="565">
        <v>9.2999999999999999E-2</v>
      </c>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521"/>
    </row>
    <row r="20" spans="1:104">
      <c r="A20" s="45">
        <v>60</v>
      </c>
      <c r="B20" s="57">
        <v>60</v>
      </c>
      <c r="C20" s="39"/>
      <c r="D20" s="39">
        <v>60</v>
      </c>
      <c r="E20" s="39"/>
      <c r="F20" s="33">
        <v>25</v>
      </c>
      <c r="G20" s="573">
        <v>25</v>
      </c>
      <c r="I20" s="113" t="s">
        <v>276</v>
      </c>
      <c r="J20" s="56"/>
      <c r="K20" s="118"/>
      <c r="L20" s="118"/>
      <c r="M20" s="118"/>
      <c r="N20" s="118"/>
      <c r="O20" s="118"/>
      <c r="P20" s="118"/>
      <c r="Q20" s="118"/>
      <c r="R20" s="118"/>
      <c r="S20" s="118"/>
      <c r="T20" s="118"/>
      <c r="U20" s="118"/>
      <c r="V20" s="118"/>
      <c r="W20" s="118"/>
      <c r="X20" s="118">
        <v>3.1140802551986684E-2</v>
      </c>
      <c r="Y20" s="118">
        <v>3.2057108038709016E-2</v>
      </c>
      <c r="Z20" s="118">
        <v>3.3000375442793481E-2</v>
      </c>
      <c r="AA20" s="118">
        <v>3.3971398107724746E-2</v>
      </c>
      <c r="AB20" s="118">
        <v>3.4970992720797768E-2</v>
      </c>
      <c r="AC20" s="118">
        <v>3.5999999999999997E-2</v>
      </c>
      <c r="AD20" s="118">
        <v>3.7059285401104702E-2</v>
      </c>
      <c r="AE20" s="118">
        <v>3.8149739845570352E-2</v>
      </c>
      <c r="AF20" s="118">
        <v>3.9272280469857999E-2</v>
      </c>
      <c r="AG20" s="118">
        <v>4.0427851396797165E-2</v>
      </c>
      <c r="AH20" s="566">
        <v>4.1617424529648769E-2</v>
      </c>
      <c r="AI20" s="118">
        <v>4.2842000369533055E-2</v>
      </c>
      <c r="AJ20" s="118">
        <v>4.4102608856909968E-2</v>
      </c>
      <c r="AK20" s="118">
        <v>4.5400310237819853E-2</v>
      </c>
      <c r="AL20" s="118">
        <v>4.6736195955612833E-2</v>
      </c>
      <c r="AM20" s="566">
        <v>4.8111389568916987E-2</v>
      </c>
      <c r="AN20" s="118">
        <v>4.9527047696617414E-2</v>
      </c>
      <c r="AO20" s="118">
        <v>5.098436099064084E-2</v>
      </c>
      <c r="AP20" s="118">
        <v>5.2484555137364129E-2</v>
      </c>
      <c r="AQ20" s="118">
        <v>5.4028891888488716E-2</v>
      </c>
      <c r="AR20" s="118">
        <v>5.5618670122248179E-2</v>
      </c>
      <c r="AS20" s="118">
        <v>5.7255226935841397E-2</v>
      </c>
      <c r="AT20" s="118">
        <v>5.8939938770010122E-2</v>
      </c>
      <c r="AU20" s="118">
        <v>6.0674222566706716E-2</v>
      </c>
      <c r="AV20" s="118">
        <v>6.245953696082588E-2</v>
      </c>
      <c r="AW20" s="118">
        <v>6.4297383507002634E-2</v>
      </c>
      <c r="AX20" s="118">
        <v>6.6189307942508158E-2</v>
      </c>
      <c r="AY20" s="118">
        <v>6.8136901487306015E-2</v>
      </c>
      <c r="AZ20" s="118">
        <v>7.014180218236192E-2</v>
      </c>
      <c r="BA20" s="118">
        <v>7.2205696267332781E-2</v>
      </c>
      <c r="BB20" s="118">
        <v>7.4330319598793507E-2</v>
      </c>
      <c r="BC20" s="118">
        <v>7.6517459110194877E-2</v>
      </c>
      <c r="BD20" s="118">
        <v>7.876895431477976E-2</v>
      </c>
      <c r="BE20" s="118">
        <v>8.1086698852722267E-2</v>
      </c>
      <c r="BF20" s="118">
        <v>8.3472642083790669E-2</v>
      </c>
      <c r="BG20" s="118">
        <v>8.5928790726873941E-2</v>
      </c>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446"/>
      <c r="CP20" s="446"/>
      <c r="CQ20" s="446"/>
      <c r="CR20" s="446"/>
      <c r="CS20" s="446"/>
      <c r="CT20" s="446"/>
      <c r="CU20" s="446"/>
      <c r="CV20" s="446"/>
      <c r="CW20" s="446"/>
      <c r="CX20" s="446"/>
      <c r="CY20" s="446"/>
      <c r="CZ20" s="520"/>
    </row>
    <row r="21" spans="1:104">
      <c r="A21" s="45">
        <v>80</v>
      </c>
      <c r="B21" s="57">
        <v>80</v>
      </c>
      <c r="C21" s="39"/>
      <c r="D21" s="39">
        <v>80</v>
      </c>
      <c r="E21" s="39"/>
      <c r="F21" s="33">
        <v>32</v>
      </c>
      <c r="G21" s="573">
        <v>32</v>
      </c>
      <c r="I21" s="110" t="s">
        <v>277</v>
      </c>
      <c r="J21" s="56" t="s">
        <v>268</v>
      </c>
      <c r="K21" s="118"/>
      <c r="L21" s="118"/>
      <c r="M21" s="118"/>
      <c r="N21" s="118"/>
      <c r="O21" s="118"/>
      <c r="P21" s="118"/>
      <c r="Q21" s="118"/>
      <c r="R21" s="118"/>
      <c r="S21" s="118"/>
      <c r="T21" s="118"/>
      <c r="U21" s="118"/>
      <c r="V21" s="118"/>
      <c r="W21" s="118"/>
      <c r="X21" s="119">
        <v>3.3000000000000002E-2</v>
      </c>
      <c r="Y21" s="119">
        <v>3.3280000000000004E-2</v>
      </c>
      <c r="Z21" s="119">
        <v>3.372E-2</v>
      </c>
      <c r="AA21" s="119">
        <v>3.4320000000000003E-2</v>
      </c>
      <c r="AB21" s="119">
        <v>3.508E-2</v>
      </c>
      <c r="AC21" s="119">
        <v>3.5999999999999997E-2</v>
      </c>
      <c r="AD21" s="119">
        <v>3.7079999999999995E-2</v>
      </c>
      <c r="AE21" s="119">
        <v>3.832E-2</v>
      </c>
      <c r="AF21" s="119">
        <v>3.9719999999999998E-2</v>
      </c>
      <c r="AG21" s="119">
        <v>4.1280000000000004E-2</v>
      </c>
      <c r="AH21" s="565">
        <v>4.2999999999999997E-2</v>
      </c>
      <c r="AI21" s="119">
        <v>4.4880000000000003E-2</v>
      </c>
      <c r="AJ21" s="119">
        <v>4.6920000000000003E-2</v>
      </c>
      <c r="AK21" s="119">
        <v>4.9119999999999997E-2</v>
      </c>
      <c r="AL21" s="119">
        <v>5.1480000000000005E-2</v>
      </c>
      <c r="AM21" s="565">
        <v>5.3999999999999999E-2</v>
      </c>
      <c r="AN21" s="119">
        <v>5.6680000000000001E-2</v>
      </c>
      <c r="AO21" s="119">
        <v>5.9520000000000003E-2</v>
      </c>
      <c r="AP21" s="119">
        <v>6.2520000000000006E-2</v>
      </c>
      <c r="AQ21" s="119">
        <v>6.5680000000000002E-2</v>
      </c>
      <c r="AR21" s="119">
        <v>6.9000000000000006E-2</v>
      </c>
      <c r="AS21" s="118"/>
      <c r="AT21" s="118"/>
      <c r="AU21" s="118"/>
      <c r="AV21" s="118"/>
      <c r="AW21" s="118"/>
      <c r="AX21" s="118"/>
      <c r="AY21" s="118"/>
      <c r="AZ21" s="118"/>
      <c r="BA21" s="118"/>
      <c r="BB21" s="118"/>
      <c r="BC21" s="118"/>
      <c r="BD21" s="118"/>
      <c r="BE21" s="118"/>
      <c r="BF21" s="118"/>
      <c r="BG21" s="118"/>
      <c r="BH21" s="446"/>
      <c r="BI21" s="446"/>
      <c r="BJ21" s="446"/>
      <c r="BK21" s="446"/>
      <c r="BL21" s="446"/>
      <c r="BM21" s="446"/>
      <c r="BN21" s="446"/>
      <c r="BO21" s="446"/>
      <c r="BP21" s="446"/>
      <c r="BQ21" s="446"/>
      <c r="BR21" s="446"/>
      <c r="BS21" s="446"/>
      <c r="BT21" s="446"/>
      <c r="BU21" s="446"/>
      <c r="BV21" s="446"/>
      <c r="BW21" s="446"/>
      <c r="BX21" s="446"/>
      <c r="BY21" s="446"/>
      <c r="BZ21" s="446"/>
      <c r="CA21" s="446"/>
      <c r="CB21" s="446"/>
      <c r="CC21" s="446"/>
      <c r="CD21" s="446"/>
      <c r="CE21" s="446"/>
      <c r="CF21" s="446"/>
      <c r="CG21" s="446"/>
      <c r="CH21" s="446"/>
      <c r="CI21" s="446"/>
      <c r="CJ21" s="446"/>
      <c r="CK21" s="446"/>
      <c r="CL21" s="446"/>
      <c r="CM21" s="446"/>
      <c r="CN21" s="446"/>
      <c r="CO21" s="446"/>
      <c r="CP21" s="446"/>
      <c r="CQ21" s="446"/>
      <c r="CR21" s="446"/>
      <c r="CS21" s="446"/>
      <c r="CT21" s="446"/>
      <c r="CU21" s="446"/>
      <c r="CV21" s="446"/>
      <c r="CW21" s="446"/>
      <c r="CX21" s="446"/>
      <c r="CY21" s="446"/>
      <c r="CZ21" s="520"/>
    </row>
    <row r="22" spans="1:104">
      <c r="A22" s="612">
        <v>100</v>
      </c>
      <c r="B22" s="613">
        <v>100</v>
      </c>
      <c r="C22" s="39"/>
      <c r="D22" s="39">
        <v>100</v>
      </c>
      <c r="E22" s="39"/>
      <c r="F22" s="33">
        <v>38</v>
      </c>
      <c r="G22" s="573">
        <v>38</v>
      </c>
      <c r="I22" s="111" t="s">
        <v>278</v>
      </c>
      <c r="J22" s="115" t="s">
        <v>269</v>
      </c>
      <c r="K22" s="121"/>
      <c r="L22" s="121"/>
      <c r="M22" s="121"/>
      <c r="N22" s="121"/>
      <c r="O22" s="121"/>
      <c r="P22" s="121"/>
      <c r="Q22" s="121"/>
      <c r="R22" s="121"/>
      <c r="S22" s="121"/>
      <c r="T22" s="121"/>
      <c r="U22" s="121"/>
      <c r="V22" s="121"/>
      <c r="W22" s="121"/>
      <c r="X22" s="121">
        <v>3.6999999999999998E-2</v>
      </c>
      <c r="Y22" s="121">
        <v>3.7280000000000001E-2</v>
      </c>
      <c r="Z22" s="121">
        <v>3.7719999999999997E-2</v>
      </c>
      <c r="AA22" s="121">
        <v>3.832E-2</v>
      </c>
      <c r="AB22" s="121">
        <v>3.9079999999999997E-2</v>
      </c>
      <c r="AC22" s="122">
        <v>0.04</v>
      </c>
      <c r="AD22" s="121">
        <v>4.1079999999999998E-2</v>
      </c>
      <c r="AE22" s="121">
        <v>4.2320000000000003E-2</v>
      </c>
      <c r="AF22" s="121">
        <v>4.3720000000000002E-2</v>
      </c>
      <c r="AG22" s="122">
        <v>4.5280000000000001E-2</v>
      </c>
      <c r="AH22" s="567">
        <v>4.7E-2</v>
      </c>
      <c r="AI22" s="121">
        <v>4.888E-2</v>
      </c>
      <c r="AJ22" s="121">
        <v>5.092E-2</v>
      </c>
      <c r="AK22" s="121">
        <v>5.3120000000000001E-2</v>
      </c>
      <c r="AL22" s="121">
        <v>5.5480000000000002E-2</v>
      </c>
      <c r="AM22" s="567">
        <v>5.8000000000000003E-2</v>
      </c>
      <c r="AN22" s="121">
        <v>6.0679999999999998E-2</v>
      </c>
      <c r="AO22" s="121">
        <v>6.3520000000000007E-2</v>
      </c>
      <c r="AP22" s="121">
        <v>6.6519999999999996E-2</v>
      </c>
      <c r="AQ22" s="121">
        <v>6.9680000000000006E-2</v>
      </c>
      <c r="AR22" s="121">
        <v>7.2999999999999995E-2</v>
      </c>
      <c r="AS22" s="121"/>
      <c r="AT22" s="121"/>
      <c r="AU22" s="121"/>
      <c r="AV22" s="121"/>
      <c r="AW22" s="121"/>
      <c r="AX22" s="121"/>
      <c r="AY22" s="121"/>
      <c r="AZ22" s="121"/>
      <c r="BA22" s="121"/>
      <c r="BB22" s="121"/>
      <c r="BC22" s="121"/>
      <c r="BD22" s="121"/>
      <c r="BE22" s="121"/>
      <c r="BF22" s="121"/>
      <c r="BG22" s="121"/>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522"/>
    </row>
    <row r="23" spans="1:104">
      <c r="A23" s="614">
        <v>120</v>
      </c>
      <c r="B23" s="615">
        <v>120</v>
      </c>
      <c r="C23" s="63"/>
      <c r="D23" s="615">
        <v>120</v>
      </c>
      <c r="E23" s="63"/>
      <c r="F23" s="34">
        <v>50</v>
      </c>
      <c r="G23" s="571">
        <v>50</v>
      </c>
      <c r="I23" s="112" t="s">
        <v>279</v>
      </c>
      <c r="J23" s="56"/>
      <c r="K23" s="118"/>
      <c r="L23" s="118"/>
      <c r="M23" s="118"/>
      <c r="N23" s="118"/>
      <c r="O23" s="118"/>
      <c r="P23" s="118"/>
      <c r="Q23" s="118"/>
      <c r="R23" s="118"/>
      <c r="S23" s="118"/>
      <c r="T23" s="118"/>
      <c r="U23" s="118"/>
      <c r="V23" s="118"/>
      <c r="W23" s="118"/>
      <c r="X23" s="118"/>
      <c r="Y23" s="118"/>
      <c r="Z23" s="119">
        <v>3.5000000000000003E-2</v>
      </c>
      <c r="AA23" s="119">
        <v>3.5999999999999997E-2</v>
      </c>
      <c r="AB23" s="120">
        <f>AA23+(AC23-AA23)/(AC14-AA14)*(AB14-AA14)</f>
        <v>3.6999999999999998E-2</v>
      </c>
      <c r="AC23" s="119">
        <v>3.7999999999999999E-2</v>
      </c>
      <c r="AD23" s="565">
        <v>3.9E-2</v>
      </c>
      <c r="AE23" s="119">
        <v>0.04</v>
      </c>
      <c r="AF23" s="120">
        <f>AE23+(AG23-AE23)/(AG14-AE14)*(AF14-AE14)</f>
        <v>4.1000000000000002E-2</v>
      </c>
      <c r="AG23" s="119">
        <v>4.2000000000000003E-2</v>
      </c>
      <c r="AH23" s="569">
        <f>AG23+(AJ23-AG23)/(AJ14-AG14)*(AH14-AG14)</f>
        <v>4.3000000000000003E-2</v>
      </c>
      <c r="AI23" s="120">
        <f>AG23+(AJ23-AG23)/(AJ14-AG14)*(AI14-AG14)</f>
        <v>4.3999999999999997E-2</v>
      </c>
      <c r="AJ23" s="565">
        <v>4.4999999999999998E-2</v>
      </c>
      <c r="AK23" s="118"/>
      <c r="AL23" s="118"/>
      <c r="AM23" s="566"/>
      <c r="AN23" s="118"/>
      <c r="AO23" s="118"/>
      <c r="AP23" s="118"/>
      <c r="AQ23" s="118"/>
      <c r="AR23" s="118"/>
      <c r="AS23" s="118"/>
      <c r="AT23" s="118"/>
      <c r="AU23" s="118"/>
      <c r="AV23" s="118"/>
      <c r="AW23" s="118"/>
      <c r="AX23" s="118"/>
      <c r="AY23" s="118"/>
      <c r="AZ23" s="118"/>
      <c r="BA23" s="118"/>
      <c r="BB23" s="118"/>
      <c r="BC23" s="118"/>
      <c r="BD23" s="118"/>
      <c r="BE23" s="118"/>
      <c r="BF23" s="118"/>
      <c r="BG23" s="118"/>
      <c r="BH23" s="446"/>
      <c r="BI23" s="446"/>
      <c r="BJ23" s="446"/>
      <c r="BK23" s="446"/>
      <c r="BL23" s="446"/>
      <c r="BM23" s="446"/>
      <c r="BN23" s="446"/>
      <c r="BO23" s="446"/>
      <c r="BP23" s="446"/>
      <c r="BQ23" s="446"/>
      <c r="BR23" s="446"/>
      <c r="BS23" s="446"/>
      <c r="BT23" s="446"/>
      <c r="BU23" s="446"/>
      <c r="BV23" s="446"/>
      <c r="BW23" s="446"/>
      <c r="BX23" s="446"/>
      <c r="BY23" s="446"/>
      <c r="BZ23" s="446"/>
      <c r="CA23" s="446"/>
      <c r="CB23" s="446"/>
      <c r="CC23" s="446"/>
      <c r="CD23" s="446"/>
      <c r="CE23" s="446"/>
      <c r="CF23" s="446"/>
      <c r="CG23" s="446"/>
      <c r="CH23" s="446"/>
      <c r="CI23" s="446"/>
      <c r="CJ23" s="446"/>
      <c r="CK23" s="446"/>
      <c r="CL23" s="446"/>
      <c r="CM23" s="446"/>
      <c r="CN23" s="446"/>
      <c r="CO23" s="446"/>
      <c r="CP23" s="446"/>
      <c r="CQ23" s="446"/>
      <c r="CR23" s="446"/>
      <c r="CS23" s="446"/>
      <c r="CT23" s="446"/>
      <c r="CU23" s="446"/>
      <c r="CV23" s="446"/>
      <c r="CW23" s="446"/>
      <c r="CX23" s="446"/>
      <c r="CY23" s="446"/>
      <c r="CZ23" s="520"/>
    </row>
    <row r="24" spans="1:104" ht="13.5" thickBot="1">
      <c r="A24" s="16"/>
      <c r="B24" s="24"/>
      <c r="C24" s="16"/>
      <c r="D24" s="16"/>
      <c r="E24" s="16"/>
      <c r="F24" s="16"/>
      <c r="G24" s="16"/>
      <c r="I24" s="109" t="s">
        <v>280</v>
      </c>
      <c r="J24" s="116" t="s">
        <v>270</v>
      </c>
      <c r="K24" s="123">
        <v>7.7000000000000002E-3</v>
      </c>
      <c r="L24" s="526">
        <f t="shared" ref="L24:V24" si="5">$K$24+($X$24-$K$24)/($X$14-$K$14)*(L14-$K$14)</f>
        <v>8.9769230769230768E-3</v>
      </c>
      <c r="M24" s="124">
        <f t="shared" si="5"/>
        <v>1.0253846153846153E-2</v>
      </c>
      <c r="N24" s="124">
        <f t="shared" si="5"/>
        <v>1.153076923076923E-2</v>
      </c>
      <c r="O24" s="124">
        <f t="shared" si="5"/>
        <v>1.2807692307692306E-2</v>
      </c>
      <c r="P24" s="124">
        <f t="shared" si="5"/>
        <v>1.4084615384615383E-2</v>
      </c>
      <c r="Q24" s="124">
        <f t="shared" si="5"/>
        <v>1.5361538461538461E-2</v>
      </c>
      <c r="R24" s="124">
        <f t="shared" si="5"/>
        <v>1.6638461538461536E-2</v>
      </c>
      <c r="S24" s="124">
        <f t="shared" si="5"/>
        <v>1.7915384615384611E-2</v>
      </c>
      <c r="T24" s="124">
        <f t="shared" si="5"/>
        <v>1.9192307692307689E-2</v>
      </c>
      <c r="U24" s="124">
        <f t="shared" si="5"/>
        <v>2.0469230769230767E-2</v>
      </c>
      <c r="V24" s="124">
        <f t="shared" si="5"/>
        <v>2.1746153846153846E-2</v>
      </c>
      <c r="W24" s="124">
        <f>$K$24+($X$24-$K$24)/($X$14-$K$14)*(W14-$K$14)</f>
        <v>2.302307692307692E-2</v>
      </c>
      <c r="X24" s="123">
        <v>2.4299999999999999E-2</v>
      </c>
      <c r="Y24" s="124">
        <f>X24+(Z24-X24)/(Z14-X14)*(Y14-X14)</f>
        <v>2.6249999999999999E-2</v>
      </c>
      <c r="Z24" s="123">
        <v>2.8199999999999999E-2</v>
      </c>
      <c r="AA24" s="124">
        <f>$Z$24+($AC$24-$Z$24)/($AC$14-$Z$14)*(AA14-$Z$14)</f>
        <v>2.7633333333333333E-2</v>
      </c>
      <c r="AB24" s="124">
        <f>$Z$24+($AC$24-$Z$24)/($AC$14-$Z$14)*(AB14-$Z$14)</f>
        <v>2.7066666666666666E-2</v>
      </c>
      <c r="AC24" s="123">
        <v>2.6499999999999999E-2</v>
      </c>
      <c r="AD24" s="124">
        <f>AC24+(AF24-AC24)/(AF14-AC14)*(AD14-AC14)</f>
        <v>2.7699999999999999E-2</v>
      </c>
      <c r="AE24" s="124">
        <f>AC24+(AF24-AC24)/(AF14-AC14)*(AE14-AC14)</f>
        <v>2.8899999999999999E-2</v>
      </c>
      <c r="AF24" s="123">
        <v>3.0099999999999998E-2</v>
      </c>
      <c r="AG24" s="124">
        <f>AF24+(AH24-AF24)/(AH14-AF14)*(AG14-AF14)</f>
        <v>3.1849999999999996E-2</v>
      </c>
      <c r="AH24" s="123">
        <v>3.3599999999999998E-2</v>
      </c>
      <c r="AI24" s="124">
        <f>AH24+(AJ24-AH24)/(AJ14-AH14)*(AI14-AH14)</f>
        <v>3.4799999999999998E-2</v>
      </c>
      <c r="AJ24" s="568">
        <v>3.5999999999999997E-2</v>
      </c>
      <c r="AK24" s="124">
        <f>AJ24+(AM24-AJ24)/(AM14-AJ14)*(AK14-AJ14)</f>
        <v>3.7333333333333329E-2</v>
      </c>
      <c r="AL24" s="124">
        <f>AJ24+(AM24-AJ24)/(AM14-AJ14)*(AL14-AJ14)</f>
        <v>3.8666666666666669E-2</v>
      </c>
      <c r="AM24" s="568">
        <v>0.04</v>
      </c>
      <c r="AN24" s="124">
        <f>AM24+(AP24-AM24)/(AP14-AM14)*(AN14-AM14)</f>
        <v>4.1333333333333333E-2</v>
      </c>
      <c r="AO24" s="124">
        <f>AM24+(AP24-AM24)/(AP14-AM14)*(AO14-AM14)</f>
        <v>4.2666666666666665E-2</v>
      </c>
      <c r="AP24" s="123">
        <v>4.3999999999999997E-2</v>
      </c>
      <c r="AQ24" s="124"/>
      <c r="AR24" s="124"/>
      <c r="AS24" s="124"/>
      <c r="AT24" s="124"/>
      <c r="AU24" s="124"/>
      <c r="AV24" s="124"/>
      <c r="AW24" s="124"/>
      <c r="AX24" s="124"/>
      <c r="AY24" s="124"/>
      <c r="AZ24" s="124"/>
      <c r="BA24" s="124"/>
      <c r="BB24" s="124"/>
      <c r="BC24" s="124"/>
      <c r="BD24" s="124"/>
      <c r="BE24" s="124"/>
      <c r="BF24" s="124"/>
      <c r="BG24" s="125"/>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8"/>
      <c r="CO24" s="448"/>
      <c r="CP24" s="448"/>
      <c r="CQ24" s="448"/>
      <c r="CR24" s="448"/>
      <c r="CS24" s="448"/>
      <c r="CT24" s="448"/>
      <c r="CU24" s="448"/>
      <c r="CV24" s="448"/>
      <c r="CW24" s="448"/>
      <c r="CX24" s="448"/>
      <c r="CY24" s="448"/>
      <c r="CZ24" s="523"/>
    </row>
    <row r="25" spans="1:104">
      <c r="A25" s="18"/>
      <c r="B25" s="16"/>
      <c r="C25" s="16"/>
      <c r="D25" s="16"/>
      <c r="E25" s="16"/>
      <c r="F25" s="16"/>
      <c r="G25" s="16"/>
      <c r="N25" s="16"/>
      <c r="O25" s="117"/>
      <c r="P25" s="117"/>
      <c r="Q25" s="117"/>
      <c r="R25" s="117"/>
      <c r="S25" s="16"/>
      <c r="T25" s="16"/>
      <c r="U25" s="117"/>
      <c r="V25" s="117"/>
      <c r="W25" s="117"/>
      <c r="X25" s="117"/>
      <c r="AB25" s="16"/>
      <c r="AC25" s="117"/>
      <c r="AD25" s="117"/>
      <c r="AE25" s="117"/>
      <c r="AF25" s="117"/>
      <c r="AG25" s="16"/>
      <c r="AH25" s="16"/>
      <c r="AI25" s="117"/>
      <c r="AJ25" s="117"/>
      <c r="AK25" s="117"/>
      <c r="AL25" s="117"/>
      <c r="AP25" s="16"/>
      <c r="AQ25" s="117"/>
      <c r="AR25" s="117"/>
      <c r="AS25" s="117"/>
      <c r="AT25" s="117"/>
      <c r="AU25" s="16"/>
      <c r="AV25" s="16"/>
      <c r="AW25" s="117"/>
    </row>
    <row r="26" spans="1:104">
      <c r="A26" s="16"/>
      <c r="B26" s="16"/>
      <c r="C26" s="16"/>
      <c r="D26" s="16"/>
      <c r="E26" s="16"/>
      <c r="F26" s="16"/>
      <c r="G26" s="16"/>
    </row>
    <row r="27" spans="1:104" s="28" customFormat="1" ht="13.5" thickBot="1">
      <c r="A27" s="26" t="s">
        <v>123</v>
      </c>
      <c r="B27" s="17"/>
      <c r="C27" s="17"/>
      <c r="D27" s="17"/>
      <c r="E27" s="81"/>
      <c r="F27" s="81"/>
      <c r="G27" s="81"/>
      <c r="I27" s="81"/>
    </row>
    <row r="28" spans="1:104" s="28" customFormat="1" ht="13.5" thickBot="1">
      <c r="A28" s="46" t="str">
        <f>A5</f>
        <v>PIR (-40°C bis 120°C)</v>
      </c>
      <c r="B28" s="59" t="str">
        <f>A6</f>
        <v>Steinwolle (12°C bis 750°C)</v>
      </c>
      <c r="C28" s="59"/>
      <c r="D28" s="59" t="str">
        <f>A7</f>
        <v>Glaswolle (10°C bis 500°C)</v>
      </c>
      <c r="E28" s="59"/>
      <c r="F28" s="47" t="str">
        <f>A8</f>
        <v>synth. Kautschuk (FEF) (-50°C bis 150°C)</v>
      </c>
      <c r="G28" s="47" t="str">
        <f>A9</f>
        <v>synth. Kautschuk halogenfrei (FEF) (-50°C bis +105°C)</v>
      </c>
      <c r="I28" s="129"/>
      <c r="J28" s="449"/>
      <c r="K28" s="127">
        <v>-180</v>
      </c>
      <c r="L28" s="127">
        <v>-170</v>
      </c>
      <c r="M28" s="127">
        <v>-160</v>
      </c>
      <c r="N28" s="127">
        <v>-150</v>
      </c>
      <c r="O28" s="128">
        <v>-140</v>
      </c>
      <c r="P28" s="128">
        <v>-130</v>
      </c>
      <c r="Q28" s="128">
        <v>-120</v>
      </c>
      <c r="R28" s="128">
        <v>-110</v>
      </c>
      <c r="S28" s="128">
        <v>-100</v>
      </c>
      <c r="T28" s="128">
        <v>-90</v>
      </c>
      <c r="U28" s="128">
        <v>-80</v>
      </c>
      <c r="V28" s="128">
        <v>-70</v>
      </c>
      <c r="W28" s="128">
        <v>-60</v>
      </c>
      <c r="X28" s="126">
        <v>-50</v>
      </c>
      <c r="Y28" s="126">
        <v>-40</v>
      </c>
      <c r="Z28" s="128">
        <v>-30</v>
      </c>
      <c r="AA28" s="126">
        <v>-20</v>
      </c>
      <c r="AB28" s="126">
        <v>-10</v>
      </c>
      <c r="AC28" s="126">
        <v>0</v>
      </c>
      <c r="AD28" s="128">
        <v>10</v>
      </c>
      <c r="AE28" s="126">
        <v>20</v>
      </c>
      <c r="AF28" s="126">
        <v>30</v>
      </c>
      <c r="AG28" s="128">
        <v>40</v>
      </c>
      <c r="AH28" s="126">
        <v>50</v>
      </c>
      <c r="AI28" s="126">
        <v>60</v>
      </c>
      <c r="AJ28" s="128">
        <v>70</v>
      </c>
      <c r="AK28" s="126">
        <v>80</v>
      </c>
      <c r="AL28" s="126">
        <v>90</v>
      </c>
      <c r="AM28" s="128">
        <v>100</v>
      </c>
      <c r="AN28" s="126">
        <v>110</v>
      </c>
      <c r="AO28" s="126">
        <v>120</v>
      </c>
      <c r="AP28" s="128">
        <v>130</v>
      </c>
      <c r="AQ28" s="126">
        <v>140</v>
      </c>
      <c r="AR28" s="126">
        <v>150</v>
      </c>
      <c r="AS28" s="128">
        <v>160</v>
      </c>
      <c r="AT28" s="126">
        <v>170</v>
      </c>
      <c r="AU28" s="126">
        <v>180</v>
      </c>
      <c r="AV28" s="128">
        <v>190</v>
      </c>
      <c r="AW28" s="126">
        <v>200</v>
      </c>
      <c r="AX28" s="126">
        <v>210</v>
      </c>
      <c r="AY28" s="128">
        <v>220</v>
      </c>
      <c r="AZ28" s="126">
        <v>230</v>
      </c>
      <c r="BA28" s="126">
        <v>240</v>
      </c>
      <c r="BB28" s="128">
        <v>250</v>
      </c>
      <c r="BC28" s="126">
        <v>260</v>
      </c>
      <c r="BD28" s="126">
        <v>270</v>
      </c>
      <c r="BE28" s="128">
        <v>280</v>
      </c>
      <c r="BF28" s="126">
        <v>290</v>
      </c>
      <c r="BG28" s="126">
        <v>300</v>
      </c>
      <c r="BH28" s="128">
        <v>310</v>
      </c>
      <c r="BI28" s="449">
        <v>320</v>
      </c>
      <c r="BJ28" s="127">
        <v>330</v>
      </c>
      <c r="BK28" s="126">
        <v>340</v>
      </c>
      <c r="BL28" s="127">
        <v>350</v>
      </c>
      <c r="BM28" s="126">
        <v>360</v>
      </c>
      <c r="BN28" s="127">
        <v>370</v>
      </c>
      <c r="BO28" s="126">
        <v>380</v>
      </c>
      <c r="BP28" s="127">
        <v>390</v>
      </c>
      <c r="BQ28" s="126">
        <v>400</v>
      </c>
      <c r="BR28" s="127">
        <v>410</v>
      </c>
      <c r="BS28" s="126">
        <v>420</v>
      </c>
      <c r="BT28" s="127">
        <v>430</v>
      </c>
      <c r="BU28" s="126">
        <v>440</v>
      </c>
      <c r="BV28" s="127">
        <v>450</v>
      </c>
      <c r="BW28" s="126">
        <v>460</v>
      </c>
      <c r="BX28" s="127">
        <v>470</v>
      </c>
      <c r="BY28" s="126">
        <v>480</v>
      </c>
      <c r="BZ28" s="127">
        <v>490</v>
      </c>
      <c r="CA28" s="126">
        <v>500</v>
      </c>
      <c r="CB28" s="127">
        <v>510</v>
      </c>
      <c r="CC28" s="126">
        <v>520</v>
      </c>
      <c r="CD28" s="127">
        <v>530</v>
      </c>
      <c r="CE28" s="126">
        <v>540</v>
      </c>
      <c r="CF28" s="127">
        <v>550</v>
      </c>
      <c r="CG28" s="126">
        <v>560</v>
      </c>
      <c r="CH28" s="127">
        <v>570</v>
      </c>
      <c r="CI28" s="126">
        <v>580</v>
      </c>
      <c r="CJ28" s="127">
        <v>590</v>
      </c>
      <c r="CK28" s="126">
        <v>600</v>
      </c>
      <c r="CL28" s="127">
        <v>610</v>
      </c>
      <c r="CM28" s="126">
        <v>620</v>
      </c>
      <c r="CN28" s="127">
        <v>630</v>
      </c>
      <c r="CO28" s="126">
        <v>640</v>
      </c>
      <c r="CP28" s="127">
        <v>650</v>
      </c>
      <c r="CQ28" s="126">
        <v>660</v>
      </c>
      <c r="CR28" s="127">
        <v>670</v>
      </c>
      <c r="CS28" s="126">
        <v>680</v>
      </c>
      <c r="CT28" s="127">
        <v>690</v>
      </c>
      <c r="CU28" s="126">
        <v>700</v>
      </c>
      <c r="CV28" s="127">
        <v>710</v>
      </c>
      <c r="CW28" s="126">
        <v>720</v>
      </c>
      <c r="CX28" s="127">
        <v>730</v>
      </c>
      <c r="CY28" s="126">
        <v>740</v>
      </c>
      <c r="CZ28" s="450">
        <v>750</v>
      </c>
    </row>
    <row r="29" spans="1:104" ht="13.5" thickBot="1">
      <c r="A29" s="43" t="str">
        <f>Sprache!F273</f>
        <v>Innenabmessung (mm)</v>
      </c>
      <c r="B29" s="40" t="str">
        <f>Sprache!F273</f>
        <v>Innenabmessung (mm)</v>
      </c>
      <c r="C29" s="60"/>
      <c r="D29" s="56" t="str">
        <f>Sprache!F273</f>
        <v>Innenabmessung (mm)</v>
      </c>
      <c r="E29" s="56"/>
      <c r="F29" s="61" t="str">
        <f>Sprache!F273</f>
        <v>Innenabmessung (mm)</v>
      </c>
      <c r="G29" s="61" t="str">
        <f>Sprache!F273</f>
        <v>Innenabmessung (mm)</v>
      </c>
      <c r="I29" s="130"/>
      <c r="J29" s="131"/>
      <c r="K29" s="107">
        <v>1</v>
      </c>
      <c r="L29" s="107">
        <v>2</v>
      </c>
      <c r="M29" s="107">
        <v>3</v>
      </c>
      <c r="N29" s="107">
        <v>4</v>
      </c>
      <c r="O29" s="107">
        <v>5</v>
      </c>
      <c r="P29" s="107">
        <v>6</v>
      </c>
      <c r="Q29" s="107">
        <v>7</v>
      </c>
      <c r="R29" s="107">
        <v>8</v>
      </c>
      <c r="S29" s="107">
        <v>9</v>
      </c>
      <c r="T29" s="107">
        <v>10</v>
      </c>
      <c r="U29" s="107">
        <v>11</v>
      </c>
      <c r="V29" s="107">
        <v>12</v>
      </c>
      <c r="W29" s="107">
        <v>13</v>
      </c>
      <c r="X29" s="107">
        <v>14</v>
      </c>
      <c r="Y29" s="107">
        <v>15</v>
      </c>
      <c r="Z29" s="107">
        <v>16</v>
      </c>
      <c r="AA29" s="107">
        <v>17</v>
      </c>
      <c r="AB29" s="107">
        <v>18</v>
      </c>
      <c r="AC29" s="107">
        <v>19</v>
      </c>
      <c r="AD29" s="107">
        <v>20</v>
      </c>
      <c r="AE29" s="107">
        <v>21</v>
      </c>
      <c r="AF29" s="107">
        <v>22</v>
      </c>
      <c r="AG29" s="107">
        <v>23</v>
      </c>
      <c r="AH29" s="107">
        <v>24</v>
      </c>
      <c r="AI29" s="107">
        <v>25</v>
      </c>
      <c r="AJ29" s="107">
        <v>26</v>
      </c>
      <c r="AK29" s="107">
        <v>27</v>
      </c>
      <c r="AL29" s="107">
        <v>28</v>
      </c>
      <c r="AM29" s="107">
        <v>29</v>
      </c>
      <c r="AN29" s="107">
        <v>30</v>
      </c>
      <c r="AO29" s="107">
        <v>31</v>
      </c>
      <c r="AP29" s="107">
        <v>32</v>
      </c>
      <c r="AQ29" s="107">
        <v>33</v>
      </c>
      <c r="AR29" s="107">
        <v>34</v>
      </c>
      <c r="AS29" s="107">
        <v>35</v>
      </c>
      <c r="AT29" s="107">
        <v>36</v>
      </c>
      <c r="AU29" s="107">
        <v>37</v>
      </c>
      <c r="AV29" s="107">
        <v>38</v>
      </c>
      <c r="AW29" s="107">
        <v>39</v>
      </c>
      <c r="AX29" s="107">
        <v>40</v>
      </c>
      <c r="AY29" s="107">
        <v>41</v>
      </c>
      <c r="AZ29" s="107">
        <v>42</v>
      </c>
      <c r="BA29" s="107">
        <v>43</v>
      </c>
      <c r="BB29" s="107">
        <v>44</v>
      </c>
      <c r="BC29" s="107">
        <v>45</v>
      </c>
      <c r="BD29" s="107">
        <v>46</v>
      </c>
      <c r="BE29" s="107">
        <v>47</v>
      </c>
      <c r="BF29" s="107">
        <v>48</v>
      </c>
      <c r="BG29" s="107">
        <v>49</v>
      </c>
      <c r="BH29" s="107">
        <v>50</v>
      </c>
      <c r="BI29" s="107">
        <v>51</v>
      </c>
      <c r="BJ29" s="107">
        <v>52</v>
      </c>
      <c r="BK29" s="107">
        <v>53</v>
      </c>
      <c r="BL29" s="107">
        <v>54</v>
      </c>
      <c r="BM29" s="107">
        <v>55</v>
      </c>
      <c r="BN29" s="107">
        <v>56</v>
      </c>
      <c r="BO29" s="107">
        <v>57</v>
      </c>
      <c r="BP29" s="107">
        <v>58</v>
      </c>
      <c r="BQ29" s="107">
        <v>59</v>
      </c>
      <c r="BR29" s="107">
        <v>60</v>
      </c>
      <c r="BS29" s="107">
        <v>61</v>
      </c>
      <c r="BT29" s="107">
        <v>62</v>
      </c>
      <c r="BU29" s="107">
        <v>63</v>
      </c>
      <c r="BV29" s="107">
        <v>64</v>
      </c>
      <c r="BW29" s="107">
        <v>65</v>
      </c>
      <c r="BX29" s="107">
        <v>66</v>
      </c>
      <c r="BY29" s="107">
        <v>67</v>
      </c>
      <c r="BZ29" s="107">
        <v>68</v>
      </c>
      <c r="CA29" s="107">
        <v>69</v>
      </c>
      <c r="CB29" s="107">
        <v>70</v>
      </c>
      <c r="CC29" s="107">
        <v>71</v>
      </c>
      <c r="CD29" s="107">
        <v>72</v>
      </c>
      <c r="CE29" s="107">
        <v>73</v>
      </c>
      <c r="CF29" s="107">
        <v>74</v>
      </c>
      <c r="CG29" s="107">
        <v>75</v>
      </c>
      <c r="CH29" s="107">
        <v>76</v>
      </c>
      <c r="CI29" s="107">
        <v>77</v>
      </c>
      <c r="CJ29" s="107">
        <v>78</v>
      </c>
      <c r="CK29" s="107">
        <v>79</v>
      </c>
      <c r="CL29" s="107">
        <v>80</v>
      </c>
      <c r="CM29" s="107">
        <v>81</v>
      </c>
      <c r="CN29" s="107">
        <v>82</v>
      </c>
      <c r="CO29" s="107">
        <v>83</v>
      </c>
      <c r="CP29" s="107">
        <v>84</v>
      </c>
      <c r="CQ29" s="107">
        <v>85</v>
      </c>
      <c r="CR29" s="107">
        <v>86</v>
      </c>
      <c r="CS29" s="107">
        <v>87</v>
      </c>
      <c r="CT29" s="107">
        <v>88</v>
      </c>
      <c r="CU29" s="107">
        <v>89</v>
      </c>
      <c r="CV29" s="107">
        <v>90</v>
      </c>
      <c r="CW29" s="107">
        <v>91</v>
      </c>
      <c r="CX29" s="107">
        <v>92</v>
      </c>
      <c r="CY29" s="107">
        <v>93</v>
      </c>
      <c r="CZ29" s="108">
        <v>94</v>
      </c>
    </row>
    <row r="30" spans="1:104">
      <c r="A30" s="48">
        <v>12</v>
      </c>
      <c r="B30" s="62">
        <v>18</v>
      </c>
      <c r="C30" s="62"/>
      <c r="D30" s="62">
        <v>18</v>
      </c>
      <c r="E30" s="62"/>
      <c r="F30" s="64">
        <v>6</v>
      </c>
      <c r="G30" s="574">
        <v>6</v>
      </c>
      <c r="I30" s="424" t="str">
        <f t="shared" ref="I30:I35" si="6">A4</f>
        <v>keine Dämmung</v>
      </c>
      <c r="J30" s="428">
        <v>1</v>
      </c>
      <c r="K30" s="429">
        <v>0</v>
      </c>
      <c r="L30" s="430">
        <v>0</v>
      </c>
      <c r="M30" s="426">
        <v>0</v>
      </c>
      <c r="N30" s="426">
        <v>0</v>
      </c>
      <c r="O30" s="426">
        <v>0</v>
      </c>
      <c r="P30" s="426">
        <v>0</v>
      </c>
      <c r="Q30" s="426">
        <v>0</v>
      </c>
      <c r="R30" s="426">
        <v>0</v>
      </c>
      <c r="S30" s="426">
        <v>0</v>
      </c>
      <c r="T30" s="426">
        <v>0</v>
      </c>
      <c r="U30" s="426">
        <v>0</v>
      </c>
      <c r="V30" s="426">
        <v>0</v>
      </c>
      <c r="W30" s="426">
        <v>0</v>
      </c>
      <c r="X30" s="154">
        <v>0</v>
      </c>
      <c r="Y30" s="154">
        <v>0</v>
      </c>
      <c r="Z30" s="429">
        <v>0</v>
      </c>
      <c r="AA30" s="431">
        <v>0</v>
      </c>
      <c r="AB30" s="431">
        <v>0</v>
      </c>
      <c r="AC30" s="431">
        <v>0</v>
      </c>
      <c r="AD30" s="432">
        <v>0</v>
      </c>
      <c r="AE30" s="431">
        <v>0</v>
      </c>
      <c r="AF30" s="154">
        <v>0</v>
      </c>
      <c r="AG30" s="154">
        <v>0</v>
      </c>
      <c r="AH30" s="154">
        <v>0</v>
      </c>
      <c r="AI30" s="154">
        <v>0</v>
      </c>
      <c r="AJ30" s="154">
        <v>0</v>
      </c>
      <c r="AK30" s="154">
        <v>0</v>
      </c>
      <c r="AL30" s="154">
        <v>0</v>
      </c>
      <c r="AM30" s="154">
        <v>0</v>
      </c>
      <c r="AN30" s="154">
        <v>0</v>
      </c>
      <c r="AO30" s="154">
        <v>0</v>
      </c>
      <c r="AP30" s="154">
        <v>0</v>
      </c>
      <c r="AQ30" s="154">
        <v>0</v>
      </c>
      <c r="AR30" s="154">
        <v>0</v>
      </c>
      <c r="AS30" s="154">
        <v>0</v>
      </c>
      <c r="AT30" s="154">
        <v>0</v>
      </c>
      <c r="AU30" s="154">
        <v>0</v>
      </c>
      <c r="AV30" s="154">
        <v>0</v>
      </c>
      <c r="AW30" s="154">
        <v>0</v>
      </c>
      <c r="AX30" s="154">
        <v>0</v>
      </c>
      <c r="AY30" s="154">
        <v>0</v>
      </c>
      <c r="AZ30" s="154">
        <v>0</v>
      </c>
      <c r="BA30" s="154">
        <v>0</v>
      </c>
      <c r="BB30" s="154">
        <v>0</v>
      </c>
      <c r="BC30" s="154">
        <v>0</v>
      </c>
      <c r="BD30" s="154">
        <v>0</v>
      </c>
      <c r="BE30" s="154">
        <v>0</v>
      </c>
      <c r="BF30" s="154">
        <v>0</v>
      </c>
      <c r="BG30" s="426">
        <v>0</v>
      </c>
      <c r="BH30" s="426">
        <v>0</v>
      </c>
      <c r="BI30" s="426">
        <v>0</v>
      </c>
      <c r="BJ30" s="426">
        <v>0</v>
      </c>
      <c r="BK30" s="426">
        <v>0</v>
      </c>
      <c r="BL30" s="426">
        <v>0</v>
      </c>
      <c r="BM30" s="426">
        <v>0</v>
      </c>
      <c r="BN30" s="426">
        <v>0</v>
      </c>
      <c r="BO30" s="426">
        <v>0</v>
      </c>
      <c r="BP30" s="426">
        <v>0</v>
      </c>
      <c r="BQ30" s="426">
        <v>0</v>
      </c>
      <c r="BR30" s="426">
        <v>0</v>
      </c>
      <c r="BS30" s="426">
        <v>0</v>
      </c>
      <c r="BT30" s="426">
        <v>0</v>
      </c>
      <c r="BU30" s="426">
        <v>0</v>
      </c>
      <c r="BV30" s="426">
        <v>0</v>
      </c>
      <c r="BW30" s="426">
        <v>0</v>
      </c>
      <c r="BX30" s="426">
        <v>0</v>
      </c>
      <c r="BY30" s="426">
        <v>0</v>
      </c>
      <c r="BZ30" s="426"/>
      <c r="CA30" s="426">
        <v>0</v>
      </c>
      <c r="CB30" s="426">
        <v>0</v>
      </c>
      <c r="CC30" s="426">
        <v>0</v>
      </c>
      <c r="CD30" s="426">
        <v>0</v>
      </c>
      <c r="CE30" s="426">
        <v>0</v>
      </c>
      <c r="CF30" s="426">
        <v>0</v>
      </c>
      <c r="CG30" s="426">
        <v>0</v>
      </c>
      <c r="CH30" s="426">
        <v>0</v>
      </c>
      <c r="CI30" s="426">
        <v>0</v>
      </c>
      <c r="CJ30" s="426">
        <v>0</v>
      </c>
      <c r="CK30" s="426">
        <v>0</v>
      </c>
      <c r="CL30" s="426">
        <v>0</v>
      </c>
      <c r="CM30" s="426">
        <v>0</v>
      </c>
      <c r="CN30" s="426">
        <v>0</v>
      </c>
      <c r="CO30" s="426">
        <v>0</v>
      </c>
      <c r="CP30" s="426">
        <v>0</v>
      </c>
      <c r="CQ30" s="426">
        <v>0</v>
      </c>
      <c r="CR30" s="426">
        <v>0</v>
      </c>
      <c r="CS30" s="426">
        <v>0</v>
      </c>
      <c r="CT30" s="426">
        <v>0</v>
      </c>
      <c r="CU30" s="426">
        <v>0</v>
      </c>
      <c r="CV30" s="426">
        <v>0</v>
      </c>
      <c r="CW30" s="426">
        <v>0</v>
      </c>
      <c r="CX30" s="426">
        <v>0</v>
      </c>
      <c r="CY30" s="426">
        <v>0</v>
      </c>
      <c r="CZ30" s="155">
        <v>0</v>
      </c>
    </row>
    <row r="31" spans="1:104">
      <c r="A31" s="48">
        <v>15</v>
      </c>
      <c r="B31" s="62">
        <v>22</v>
      </c>
      <c r="C31" s="62"/>
      <c r="D31" s="62">
        <v>22</v>
      </c>
      <c r="E31" s="62"/>
      <c r="F31" s="64">
        <v>8</v>
      </c>
      <c r="G31" s="574">
        <v>8</v>
      </c>
      <c r="I31" s="425" t="str">
        <f t="shared" si="6"/>
        <v>PIR (-40°C bis 120°C)</v>
      </c>
      <c r="J31" s="433">
        <v>2</v>
      </c>
      <c r="K31" s="16">
        <f t="shared" ref="K31:X31" si="7">K24</f>
        <v>7.7000000000000002E-3</v>
      </c>
      <c r="L31" s="16">
        <f t="shared" si="7"/>
        <v>8.9769230769230768E-3</v>
      </c>
      <c r="M31" s="16">
        <f t="shared" si="7"/>
        <v>1.0253846153846153E-2</v>
      </c>
      <c r="N31" s="16">
        <f t="shared" si="7"/>
        <v>1.153076923076923E-2</v>
      </c>
      <c r="O31" s="16">
        <f t="shared" si="7"/>
        <v>1.2807692307692306E-2</v>
      </c>
      <c r="P31" s="16">
        <f t="shared" si="7"/>
        <v>1.4084615384615383E-2</v>
      </c>
      <c r="Q31" s="16">
        <f t="shared" si="7"/>
        <v>1.5361538461538461E-2</v>
      </c>
      <c r="R31" s="16">
        <f t="shared" si="7"/>
        <v>1.6638461538461536E-2</v>
      </c>
      <c r="S31" s="16">
        <f t="shared" si="7"/>
        <v>1.7915384615384611E-2</v>
      </c>
      <c r="T31" s="16">
        <f t="shared" si="7"/>
        <v>1.9192307692307689E-2</v>
      </c>
      <c r="U31" s="16">
        <f t="shared" si="7"/>
        <v>2.0469230769230767E-2</v>
      </c>
      <c r="V31" s="16">
        <f t="shared" si="7"/>
        <v>2.1746153846153846E-2</v>
      </c>
      <c r="W31" s="16">
        <f t="shared" si="7"/>
        <v>2.302307692307692E-2</v>
      </c>
      <c r="X31" s="16">
        <f t="shared" si="7"/>
        <v>2.4299999999999999E-2</v>
      </c>
      <c r="Y31" s="16">
        <f t="shared" ref="Y31:AP31" si="8">Y24</f>
        <v>2.6249999999999999E-2</v>
      </c>
      <c r="Z31" s="16">
        <f t="shared" si="8"/>
        <v>2.8199999999999999E-2</v>
      </c>
      <c r="AA31" s="16">
        <f t="shared" si="8"/>
        <v>2.7633333333333333E-2</v>
      </c>
      <c r="AB31" s="16">
        <f t="shared" si="8"/>
        <v>2.7066666666666666E-2</v>
      </c>
      <c r="AC31" s="16">
        <f t="shared" si="8"/>
        <v>2.6499999999999999E-2</v>
      </c>
      <c r="AD31" s="16">
        <f t="shared" si="8"/>
        <v>2.7699999999999999E-2</v>
      </c>
      <c r="AE31" s="16">
        <f t="shared" si="8"/>
        <v>2.8899999999999999E-2</v>
      </c>
      <c r="AF31" s="16">
        <f t="shared" si="8"/>
        <v>3.0099999999999998E-2</v>
      </c>
      <c r="AG31" s="16">
        <f t="shared" si="8"/>
        <v>3.1849999999999996E-2</v>
      </c>
      <c r="AH31" s="16">
        <f t="shared" si="8"/>
        <v>3.3599999999999998E-2</v>
      </c>
      <c r="AI31" s="16">
        <f t="shared" si="8"/>
        <v>3.4799999999999998E-2</v>
      </c>
      <c r="AJ31" s="16">
        <f t="shared" si="8"/>
        <v>3.5999999999999997E-2</v>
      </c>
      <c r="AK31" s="16">
        <f t="shared" si="8"/>
        <v>3.7333333333333329E-2</v>
      </c>
      <c r="AL31" s="16">
        <f t="shared" si="8"/>
        <v>3.8666666666666669E-2</v>
      </c>
      <c r="AM31" s="16">
        <f t="shared" si="8"/>
        <v>0.04</v>
      </c>
      <c r="AN31" s="16">
        <f t="shared" si="8"/>
        <v>4.1333333333333333E-2</v>
      </c>
      <c r="AO31" s="16">
        <f t="shared" si="8"/>
        <v>4.2666666666666665E-2</v>
      </c>
      <c r="AP31" s="16">
        <f t="shared" si="8"/>
        <v>4.3999999999999997E-2</v>
      </c>
      <c r="CZ31" s="156"/>
    </row>
    <row r="32" spans="1:104">
      <c r="A32" s="48">
        <v>18</v>
      </c>
      <c r="B32" s="62">
        <v>24</v>
      </c>
      <c r="C32" s="62"/>
      <c r="D32" s="62">
        <v>24</v>
      </c>
      <c r="E32" s="62"/>
      <c r="F32" s="64">
        <v>10</v>
      </c>
      <c r="G32" s="574">
        <v>10</v>
      </c>
      <c r="I32" s="425" t="str">
        <f t="shared" si="6"/>
        <v>Steinwolle (12°C bis 750°C)</v>
      </c>
      <c r="J32" s="433">
        <v>3</v>
      </c>
      <c r="K32" s="19"/>
      <c r="L32" s="20"/>
      <c r="X32" s="16"/>
      <c r="Y32" s="16"/>
      <c r="Z32" s="16"/>
      <c r="AA32" s="16"/>
      <c r="AB32" s="16"/>
      <c r="AC32" s="16"/>
      <c r="AD32" s="16">
        <f t="shared" ref="AD32:BL32" si="9">AD18</f>
        <v>3.3500000000000002E-2</v>
      </c>
      <c r="AE32" s="16">
        <f t="shared" si="9"/>
        <v>3.4674999999999997E-2</v>
      </c>
      <c r="AF32" s="16">
        <f t="shared" si="9"/>
        <v>3.585E-2</v>
      </c>
      <c r="AG32" s="16">
        <f t="shared" si="9"/>
        <v>3.7025000000000002E-2</v>
      </c>
      <c r="AH32" s="16">
        <f t="shared" si="9"/>
        <v>3.8199999999999998E-2</v>
      </c>
      <c r="AI32" s="16">
        <f t="shared" si="9"/>
        <v>3.952E-2</v>
      </c>
      <c r="AJ32" s="16">
        <f t="shared" si="9"/>
        <v>4.0840000000000001E-2</v>
      </c>
      <c r="AK32" s="16">
        <f t="shared" si="9"/>
        <v>4.2159999999999996E-2</v>
      </c>
      <c r="AL32" s="16">
        <f t="shared" si="9"/>
        <v>4.3479999999999998E-2</v>
      </c>
      <c r="AM32" s="16">
        <f t="shared" si="9"/>
        <v>4.48E-2</v>
      </c>
      <c r="AN32" s="16">
        <f t="shared" si="9"/>
        <v>4.6399999999999997E-2</v>
      </c>
      <c r="AO32" s="16">
        <f t="shared" si="9"/>
        <v>4.8000000000000001E-2</v>
      </c>
      <c r="AP32" s="16">
        <f t="shared" si="9"/>
        <v>4.9599999999999998E-2</v>
      </c>
      <c r="AQ32" s="16">
        <f t="shared" si="9"/>
        <v>5.1200000000000002E-2</v>
      </c>
      <c r="AR32" s="16">
        <f t="shared" si="9"/>
        <v>5.28E-2</v>
      </c>
      <c r="AS32" s="16">
        <f t="shared" si="9"/>
        <v>5.484E-2</v>
      </c>
      <c r="AT32" s="16">
        <f t="shared" si="9"/>
        <v>5.688E-2</v>
      </c>
      <c r="AU32" s="16">
        <f t="shared" si="9"/>
        <v>5.892E-2</v>
      </c>
      <c r="AV32" s="16">
        <f t="shared" si="9"/>
        <v>6.096E-2</v>
      </c>
      <c r="AW32" s="16">
        <f t="shared" si="9"/>
        <v>6.3E-2</v>
      </c>
      <c r="AX32" s="16">
        <f t="shared" si="9"/>
        <v>6.54E-2</v>
      </c>
      <c r="AY32" s="16">
        <f t="shared" si="9"/>
        <v>6.7799999999999999E-2</v>
      </c>
      <c r="AZ32" s="16">
        <f t="shared" si="9"/>
        <v>7.0199999999999999E-2</v>
      </c>
      <c r="BA32" s="16">
        <f t="shared" si="9"/>
        <v>7.2599999999999998E-2</v>
      </c>
      <c r="BB32" s="16">
        <f t="shared" si="9"/>
        <v>7.4999999999999997E-2</v>
      </c>
      <c r="BC32" s="16">
        <f t="shared" si="9"/>
        <v>7.7699999999999991E-2</v>
      </c>
      <c r="BD32" s="16">
        <f t="shared" si="9"/>
        <v>8.0399999999999999E-2</v>
      </c>
      <c r="BE32" s="16">
        <f t="shared" si="9"/>
        <v>8.3099999999999993E-2</v>
      </c>
      <c r="BF32" s="16">
        <f t="shared" si="9"/>
        <v>8.5799999999999987E-2</v>
      </c>
      <c r="BG32" s="16">
        <f t="shared" si="9"/>
        <v>8.8499999999999995E-2</v>
      </c>
      <c r="BH32" s="16">
        <f t="shared" si="9"/>
        <v>9.1799999999999993E-2</v>
      </c>
      <c r="BI32" s="16">
        <f t="shared" si="9"/>
        <v>9.509999999999999E-2</v>
      </c>
      <c r="BJ32" s="16">
        <f t="shared" si="9"/>
        <v>9.8399999999999987E-2</v>
      </c>
      <c r="BK32" s="16">
        <f t="shared" si="9"/>
        <v>0.1017</v>
      </c>
      <c r="BL32" s="16">
        <f t="shared" si="9"/>
        <v>0.105</v>
      </c>
      <c r="CZ32" s="156"/>
    </row>
    <row r="33" spans="1:104">
      <c r="A33" s="48">
        <v>22</v>
      </c>
      <c r="B33" s="62">
        <v>25</v>
      </c>
      <c r="C33" s="62"/>
      <c r="D33" s="62">
        <v>25</v>
      </c>
      <c r="E33" s="62"/>
      <c r="F33" s="64">
        <v>12</v>
      </c>
      <c r="G33" s="574">
        <v>12</v>
      </c>
      <c r="I33" s="425" t="str">
        <f t="shared" si="6"/>
        <v>Glaswolle (10°C bis 500°C)</v>
      </c>
      <c r="J33" s="433">
        <v>4</v>
      </c>
      <c r="K33" s="19"/>
      <c r="L33" s="20"/>
      <c r="X33" s="16"/>
      <c r="Y33" s="16"/>
      <c r="Z33" s="16"/>
      <c r="AA33" s="16"/>
      <c r="AB33" s="16"/>
      <c r="AC33" s="16"/>
      <c r="AD33" s="16">
        <f t="shared" ref="AD33:AR33" si="10">AD19</f>
        <v>3.3000000000000002E-2</v>
      </c>
      <c r="AE33" s="16">
        <f t="shared" si="10"/>
        <v>3.3333333333333333E-2</v>
      </c>
      <c r="AF33" s="16">
        <f t="shared" si="10"/>
        <v>3.3666666666666671E-2</v>
      </c>
      <c r="AG33" s="16">
        <f t="shared" si="10"/>
        <v>3.4000000000000002E-2</v>
      </c>
      <c r="AH33" s="16">
        <f t="shared" si="10"/>
        <v>3.5999999999999997E-2</v>
      </c>
      <c r="AI33" s="16">
        <f t="shared" si="10"/>
        <v>3.7399999999999996E-2</v>
      </c>
      <c r="AJ33" s="16">
        <f t="shared" si="10"/>
        <v>3.8799999999999994E-2</v>
      </c>
      <c r="AK33" s="16">
        <f t="shared" si="10"/>
        <v>4.02E-2</v>
      </c>
      <c r="AL33" s="16">
        <f t="shared" si="10"/>
        <v>4.1599999999999998E-2</v>
      </c>
      <c r="AM33" s="16">
        <f t="shared" si="10"/>
        <v>4.2999999999999997E-2</v>
      </c>
      <c r="AN33" s="16">
        <f t="shared" si="10"/>
        <v>4.48E-2</v>
      </c>
      <c r="AO33" s="16">
        <f t="shared" si="10"/>
        <v>4.6599999999999996E-2</v>
      </c>
      <c r="AP33" s="16">
        <f t="shared" si="10"/>
        <v>4.8399999999999999E-2</v>
      </c>
      <c r="AQ33" s="16">
        <f t="shared" si="10"/>
        <v>5.0199999999999995E-2</v>
      </c>
      <c r="AR33" s="16">
        <f t="shared" si="10"/>
        <v>5.1999999999999998E-2</v>
      </c>
      <c r="AS33" s="16">
        <f t="shared" ref="AS33:BX33" si="11">AS19</f>
        <v>5.4199999999999998E-2</v>
      </c>
      <c r="AT33" s="16">
        <f t="shared" si="11"/>
        <v>5.6399999999999999E-2</v>
      </c>
      <c r="AU33" s="16">
        <f t="shared" si="11"/>
        <v>5.8599999999999999E-2</v>
      </c>
      <c r="AV33" s="16">
        <f t="shared" si="11"/>
        <v>6.08E-2</v>
      </c>
      <c r="AW33" s="16">
        <f t="shared" si="11"/>
        <v>6.3E-2</v>
      </c>
      <c r="AX33" s="16">
        <f t="shared" si="11"/>
        <v>6.6000000000000003E-2</v>
      </c>
      <c r="AY33" s="16">
        <f t="shared" si="11"/>
        <v>6.9000000000000006E-2</v>
      </c>
      <c r="AZ33" s="16">
        <f t="shared" si="11"/>
        <v>7.1999999999999995E-2</v>
      </c>
      <c r="BA33" s="16">
        <f t="shared" si="11"/>
        <v>7.4999999999999997E-2</v>
      </c>
      <c r="BB33" s="16">
        <f t="shared" si="11"/>
        <v>7.8E-2</v>
      </c>
      <c r="BC33" s="16">
        <f t="shared" si="11"/>
        <v>8.1000000000000003E-2</v>
      </c>
      <c r="BD33" s="16">
        <f t="shared" si="11"/>
        <v>8.3999999999999991E-2</v>
      </c>
      <c r="BE33" s="16">
        <f t="shared" si="11"/>
        <v>8.6999999999999994E-2</v>
      </c>
      <c r="BF33" s="16">
        <f t="shared" si="11"/>
        <v>0.09</v>
      </c>
      <c r="BG33" s="16">
        <f t="shared" si="11"/>
        <v>9.2999999999999999E-2</v>
      </c>
      <c r="BH33" s="21">
        <f t="shared" si="11"/>
        <v>0</v>
      </c>
      <c r="BI33" s="21">
        <f t="shared" si="11"/>
        <v>0</v>
      </c>
      <c r="BJ33" s="21">
        <f t="shared" si="11"/>
        <v>0</v>
      </c>
      <c r="BK33" s="21">
        <f t="shared" si="11"/>
        <v>0</v>
      </c>
      <c r="BL33" s="21">
        <f t="shared" si="11"/>
        <v>0</v>
      </c>
      <c r="BM33" s="21">
        <f t="shared" si="11"/>
        <v>0</v>
      </c>
      <c r="BN33" s="21">
        <f t="shared" si="11"/>
        <v>0</v>
      </c>
      <c r="BO33" s="21">
        <f t="shared" si="11"/>
        <v>0</v>
      </c>
      <c r="BP33" s="21">
        <f t="shared" si="11"/>
        <v>0</v>
      </c>
      <c r="BQ33" s="21">
        <f t="shared" si="11"/>
        <v>0</v>
      </c>
      <c r="BR33" s="21">
        <f t="shared" si="11"/>
        <v>0</v>
      </c>
      <c r="BS33" s="21">
        <f t="shared" si="11"/>
        <v>0</v>
      </c>
      <c r="BT33" s="21">
        <f t="shared" si="11"/>
        <v>0</v>
      </c>
      <c r="BU33" s="21">
        <f t="shared" si="11"/>
        <v>0</v>
      </c>
      <c r="BV33" s="21">
        <f t="shared" si="11"/>
        <v>0</v>
      </c>
      <c r="BW33" s="21">
        <f t="shared" si="11"/>
        <v>0</v>
      </c>
      <c r="BX33" s="21">
        <f t="shared" si="11"/>
        <v>0</v>
      </c>
      <c r="BY33" s="21">
        <f t="shared" ref="BY33:CZ33" si="12">BY19</f>
        <v>0</v>
      </c>
      <c r="BZ33" s="21">
        <f t="shared" si="12"/>
        <v>0</v>
      </c>
      <c r="CA33" s="21">
        <f t="shared" si="12"/>
        <v>0</v>
      </c>
      <c r="CB33" s="21">
        <f t="shared" si="12"/>
        <v>0</v>
      </c>
      <c r="CC33" s="21">
        <f t="shared" si="12"/>
        <v>0</v>
      </c>
      <c r="CD33" s="21">
        <f t="shared" si="12"/>
        <v>0</v>
      </c>
      <c r="CE33" s="21">
        <f t="shared" si="12"/>
        <v>0</v>
      </c>
      <c r="CF33" s="21">
        <f t="shared" si="12"/>
        <v>0</v>
      </c>
      <c r="CG33" s="21">
        <f t="shared" si="12"/>
        <v>0</v>
      </c>
      <c r="CH33" s="21">
        <f t="shared" si="12"/>
        <v>0</v>
      </c>
      <c r="CI33" s="21">
        <f t="shared" si="12"/>
        <v>0</v>
      </c>
      <c r="CJ33" s="21">
        <f t="shared" si="12"/>
        <v>0</v>
      </c>
      <c r="CK33" s="21">
        <f t="shared" si="12"/>
        <v>0</v>
      </c>
      <c r="CL33" s="21">
        <f t="shared" si="12"/>
        <v>0</v>
      </c>
      <c r="CM33" s="21">
        <f t="shared" si="12"/>
        <v>0</v>
      </c>
      <c r="CN33" s="21">
        <f t="shared" si="12"/>
        <v>0</v>
      </c>
      <c r="CO33" s="21">
        <f t="shared" si="12"/>
        <v>0</v>
      </c>
      <c r="CP33" s="21">
        <f t="shared" si="12"/>
        <v>0</v>
      </c>
      <c r="CQ33" s="21">
        <f t="shared" si="12"/>
        <v>0</v>
      </c>
      <c r="CR33" s="21">
        <f t="shared" si="12"/>
        <v>0</v>
      </c>
      <c r="CS33" s="21">
        <f t="shared" si="12"/>
        <v>0</v>
      </c>
      <c r="CT33" s="21">
        <f t="shared" si="12"/>
        <v>0</v>
      </c>
      <c r="CU33" s="21">
        <f t="shared" si="12"/>
        <v>0</v>
      </c>
      <c r="CV33" s="21">
        <f t="shared" si="12"/>
        <v>0</v>
      </c>
      <c r="CW33" s="21">
        <f t="shared" si="12"/>
        <v>0</v>
      </c>
      <c r="CX33" s="21">
        <f t="shared" si="12"/>
        <v>0</v>
      </c>
      <c r="CY33" s="21">
        <f t="shared" si="12"/>
        <v>0</v>
      </c>
      <c r="CZ33" s="156">
        <f t="shared" si="12"/>
        <v>0</v>
      </c>
    </row>
    <row r="34" spans="1:104">
      <c r="A34" s="48">
        <v>24</v>
      </c>
      <c r="B34" s="62">
        <v>28</v>
      </c>
      <c r="C34" s="62"/>
      <c r="D34" s="62">
        <v>28</v>
      </c>
      <c r="E34" s="62"/>
      <c r="F34" s="64">
        <v>15</v>
      </c>
      <c r="G34" s="574">
        <v>15</v>
      </c>
      <c r="I34" s="425" t="str">
        <f t="shared" si="6"/>
        <v>synth. Kautschuk (FEF) (-50°C bis 150°C)</v>
      </c>
      <c r="J34" s="433">
        <v>5</v>
      </c>
      <c r="K34" s="19"/>
      <c r="L34" s="20"/>
      <c r="X34" s="16">
        <f t="shared" ref="X34:AR34" si="13">X21</f>
        <v>3.3000000000000002E-2</v>
      </c>
      <c r="Y34" s="16">
        <f t="shared" si="13"/>
        <v>3.3280000000000004E-2</v>
      </c>
      <c r="Z34" s="16">
        <f t="shared" si="13"/>
        <v>3.372E-2</v>
      </c>
      <c r="AA34" s="16">
        <f t="shared" si="13"/>
        <v>3.4320000000000003E-2</v>
      </c>
      <c r="AB34" s="16">
        <f t="shared" si="13"/>
        <v>3.508E-2</v>
      </c>
      <c r="AC34" s="16">
        <f t="shared" si="13"/>
        <v>3.5999999999999997E-2</v>
      </c>
      <c r="AD34" s="16">
        <f t="shared" si="13"/>
        <v>3.7079999999999995E-2</v>
      </c>
      <c r="AE34" s="16">
        <f t="shared" si="13"/>
        <v>3.832E-2</v>
      </c>
      <c r="AF34" s="16">
        <f t="shared" si="13"/>
        <v>3.9719999999999998E-2</v>
      </c>
      <c r="AG34" s="16">
        <f t="shared" si="13"/>
        <v>4.1280000000000004E-2</v>
      </c>
      <c r="AH34" s="16">
        <f t="shared" si="13"/>
        <v>4.2999999999999997E-2</v>
      </c>
      <c r="AI34" s="16">
        <f t="shared" si="13"/>
        <v>4.4880000000000003E-2</v>
      </c>
      <c r="AJ34" s="16">
        <f t="shared" si="13"/>
        <v>4.6920000000000003E-2</v>
      </c>
      <c r="AK34" s="16">
        <f t="shared" si="13"/>
        <v>4.9119999999999997E-2</v>
      </c>
      <c r="AL34" s="16">
        <f t="shared" si="13"/>
        <v>5.1480000000000005E-2</v>
      </c>
      <c r="AM34" s="16">
        <f t="shared" si="13"/>
        <v>5.3999999999999999E-2</v>
      </c>
      <c r="AN34" s="16">
        <f t="shared" si="13"/>
        <v>5.6680000000000001E-2</v>
      </c>
      <c r="AO34" s="16">
        <f t="shared" si="13"/>
        <v>5.9520000000000003E-2</v>
      </c>
      <c r="AP34" s="16">
        <f t="shared" si="13"/>
        <v>6.2520000000000006E-2</v>
      </c>
      <c r="AQ34" s="16">
        <f t="shared" si="13"/>
        <v>6.5680000000000002E-2</v>
      </c>
      <c r="AR34" s="16">
        <f t="shared" si="13"/>
        <v>6.9000000000000006E-2</v>
      </c>
      <c r="CZ34" s="156"/>
    </row>
    <row r="35" spans="1:104">
      <c r="A35" s="48">
        <v>25</v>
      </c>
      <c r="B35" s="62">
        <v>30</v>
      </c>
      <c r="C35" s="62"/>
      <c r="D35" s="62">
        <v>30</v>
      </c>
      <c r="E35" s="62"/>
      <c r="F35" s="64">
        <v>18</v>
      </c>
      <c r="G35" s="574">
        <v>18</v>
      </c>
      <c r="I35" s="425" t="str">
        <f t="shared" si="6"/>
        <v>synth. Kautschuk halogenfrei (FEF) (-50°C bis +105°C)</v>
      </c>
      <c r="J35" s="433">
        <v>6</v>
      </c>
      <c r="K35" s="19"/>
      <c r="L35" s="20"/>
      <c r="X35" s="16">
        <f t="shared" ref="X35:AR35" si="14">X22</f>
        <v>3.6999999999999998E-2</v>
      </c>
      <c r="Y35" s="16">
        <f t="shared" si="14"/>
        <v>3.7280000000000001E-2</v>
      </c>
      <c r="Z35" s="16">
        <f t="shared" si="14"/>
        <v>3.7719999999999997E-2</v>
      </c>
      <c r="AA35" s="16">
        <f t="shared" si="14"/>
        <v>3.832E-2</v>
      </c>
      <c r="AB35" s="16">
        <f t="shared" si="14"/>
        <v>3.9079999999999997E-2</v>
      </c>
      <c r="AC35" s="16">
        <f t="shared" si="14"/>
        <v>0.04</v>
      </c>
      <c r="AD35" s="16">
        <f t="shared" si="14"/>
        <v>4.1079999999999998E-2</v>
      </c>
      <c r="AE35" s="16">
        <f t="shared" si="14"/>
        <v>4.2320000000000003E-2</v>
      </c>
      <c r="AF35" s="16">
        <f t="shared" si="14"/>
        <v>4.3720000000000002E-2</v>
      </c>
      <c r="AG35" s="16">
        <f t="shared" si="14"/>
        <v>4.5280000000000001E-2</v>
      </c>
      <c r="AH35" s="16">
        <f t="shared" si="14"/>
        <v>4.7E-2</v>
      </c>
      <c r="AI35" s="16">
        <f t="shared" si="14"/>
        <v>4.888E-2</v>
      </c>
      <c r="AJ35" s="16">
        <f t="shared" si="14"/>
        <v>5.092E-2</v>
      </c>
      <c r="AK35" s="16">
        <f t="shared" si="14"/>
        <v>5.3120000000000001E-2</v>
      </c>
      <c r="AL35" s="16">
        <f t="shared" si="14"/>
        <v>5.5480000000000002E-2</v>
      </c>
      <c r="AM35" s="16">
        <f t="shared" si="14"/>
        <v>5.8000000000000003E-2</v>
      </c>
      <c r="AN35" s="16">
        <f t="shared" si="14"/>
        <v>6.0679999999999998E-2</v>
      </c>
      <c r="AO35" s="16">
        <f t="shared" si="14"/>
        <v>6.3520000000000007E-2</v>
      </c>
      <c r="AP35" s="16">
        <f t="shared" si="14"/>
        <v>6.6519999999999996E-2</v>
      </c>
      <c r="AQ35" s="16">
        <f t="shared" si="14"/>
        <v>6.9680000000000006E-2</v>
      </c>
      <c r="AR35" s="16">
        <f t="shared" si="14"/>
        <v>7.2999999999999995E-2</v>
      </c>
      <c r="CZ35" s="156"/>
    </row>
    <row r="36" spans="1:104">
      <c r="A36" s="48">
        <v>28</v>
      </c>
      <c r="B36" s="62">
        <v>33</v>
      </c>
      <c r="C36" s="62"/>
      <c r="D36" s="62">
        <v>33</v>
      </c>
      <c r="E36" s="62"/>
      <c r="F36" s="64">
        <v>22</v>
      </c>
      <c r="G36" s="574">
        <v>22</v>
      </c>
      <c r="I36" s="306" t="str">
        <f>A10</f>
        <v>benutzerdefiniert v1</v>
      </c>
      <c r="J36" s="433">
        <v>7</v>
      </c>
      <c r="K36" s="427">
        <f t="shared" ref="K36:W36" si="15">FeldLambdaDeklariert</f>
        <v>2.7699999999999999E-2</v>
      </c>
      <c r="L36" s="427">
        <f t="shared" si="15"/>
        <v>2.7699999999999999E-2</v>
      </c>
      <c r="M36" s="427">
        <f t="shared" si="15"/>
        <v>2.7699999999999999E-2</v>
      </c>
      <c r="N36" s="427">
        <f t="shared" si="15"/>
        <v>2.7699999999999999E-2</v>
      </c>
      <c r="O36" s="427">
        <f t="shared" si="15"/>
        <v>2.7699999999999999E-2</v>
      </c>
      <c r="P36" s="427">
        <f t="shared" si="15"/>
        <v>2.7699999999999999E-2</v>
      </c>
      <c r="Q36" s="427">
        <f t="shared" si="15"/>
        <v>2.7699999999999999E-2</v>
      </c>
      <c r="R36" s="427">
        <f t="shared" si="15"/>
        <v>2.7699999999999999E-2</v>
      </c>
      <c r="S36" s="427">
        <f t="shared" si="15"/>
        <v>2.7699999999999999E-2</v>
      </c>
      <c r="T36" s="427">
        <f t="shared" si="15"/>
        <v>2.7699999999999999E-2</v>
      </c>
      <c r="U36" s="427">
        <f t="shared" si="15"/>
        <v>2.7699999999999999E-2</v>
      </c>
      <c r="V36" s="427">
        <f t="shared" si="15"/>
        <v>2.7699999999999999E-2</v>
      </c>
      <c r="W36" s="427">
        <f t="shared" si="15"/>
        <v>2.7699999999999999E-2</v>
      </c>
      <c r="X36" s="427">
        <f t="shared" ref="X36:CI36" si="16">FeldLambdaDeklariert</f>
        <v>2.7699999999999999E-2</v>
      </c>
      <c r="Y36" s="427">
        <f>FeldLambdaDeklariert</f>
        <v>2.7699999999999999E-2</v>
      </c>
      <c r="Z36" s="427">
        <f t="shared" si="16"/>
        <v>2.7699999999999999E-2</v>
      </c>
      <c r="AA36" s="427">
        <f t="shared" si="16"/>
        <v>2.7699999999999999E-2</v>
      </c>
      <c r="AB36" s="427">
        <f t="shared" si="16"/>
        <v>2.7699999999999999E-2</v>
      </c>
      <c r="AC36" s="427">
        <f t="shared" si="16"/>
        <v>2.7699999999999999E-2</v>
      </c>
      <c r="AD36" s="427">
        <f t="shared" si="16"/>
        <v>2.7699999999999999E-2</v>
      </c>
      <c r="AE36" s="427">
        <f t="shared" si="16"/>
        <v>2.7699999999999999E-2</v>
      </c>
      <c r="AF36" s="427">
        <f t="shared" si="16"/>
        <v>2.7699999999999999E-2</v>
      </c>
      <c r="AG36" s="427">
        <f t="shared" si="16"/>
        <v>2.7699999999999999E-2</v>
      </c>
      <c r="AH36" s="427">
        <f t="shared" si="16"/>
        <v>2.7699999999999999E-2</v>
      </c>
      <c r="AI36" s="427">
        <f t="shared" si="16"/>
        <v>2.7699999999999999E-2</v>
      </c>
      <c r="AJ36" s="427">
        <f t="shared" si="16"/>
        <v>2.7699999999999999E-2</v>
      </c>
      <c r="AK36" s="427">
        <f t="shared" si="16"/>
        <v>2.7699999999999999E-2</v>
      </c>
      <c r="AL36" s="427">
        <f t="shared" si="16"/>
        <v>2.7699999999999999E-2</v>
      </c>
      <c r="AM36" s="427">
        <f t="shared" si="16"/>
        <v>2.7699999999999999E-2</v>
      </c>
      <c r="AN36" s="427">
        <f t="shared" si="16"/>
        <v>2.7699999999999999E-2</v>
      </c>
      <c r="AO36" s="427">
        <f t="shared" si="16"/>
        <v>2.7699999999999999E-2</v>
      </c>
      <c r="AP36" s="427">
        <f t="shared" si="16"/>
        <v>2.7699999999999999E-2</v>
      </c>
      <c r="AQ36" s="427">
        <f t="shared" si="16"/>
        <v>2.7699999999999999E-2</v>
      </c>
      <c r="AR36" s="427">
        <f t="shared" si="16"/>
        <v>2.7699999999999999E-2</v>
      </c>
      <c r="AS36" s="427">
        <f t="shared" si="16"/>
        <v>2.7699999999999999E-2</v>
      </c>
      <c r="AT36" s="427">
        <f t="shared" si="16"/>
        <v>2.7699999999999999E-2</v>
      </c>
      <c r="AU36" s="427">
        <f t="shared" si="16"/>
        <v>2.7699999999999999E-2</v>
      </c>
      <c r="AV36" s="427">
        <f t="shared" si="16"/>
        <v>2.7699999999999999E-2</v>
      </c>
      <c r="AW36" s="427">
        <f t="shared" si="16"/>
        <v>2.7699999999999999E-2</v>
      </c>
      <c r="AX36" s="427">
        <f t="shared" si="16"/>
        <v>2.7699999999999999E-2</v>
      </c>
      <c r="AY36" s="427">
        <f t="shared" si="16"/>
        <v>2.7699999999999999E-2</v>
      </c>
      <c r="AZ36" s="427">
        <f t="shared" si="16"/>
        <v>2.7699999999999999E-2</v>
      </c>
      <c r="BA36" s="427">
        <f t="shared" si="16"/>
        <v>2.7699999999999999E-2</v>
      </c>
      <c r="BB36" s="427">
        <f t="shared" si="16"/>
        <v>2.7699999999999999E-2</v>
      </c>
      <c r="BC36" s="427">
        <f t="shared" si="16"/>
        <v>2.7699999999999999E-2</v>
      </c>
      <c r="BD36" s="427">
        <f t="shared" si="16"/>
        <v>2.7699999999999999E-2</v>
      </c>
      <c r="BE36" s="427">
        <f t="shared" si="16"/>
        <v>2.7699999999999999E-2</v>
      </c>
      <c r="BF36" s="427">
        <f t="shared" si="16"/>
        <v>2.7699999999999999E-2</v>
      </c>
      <c r="BG36" s="427">
        <f t="shared" si="16"/>
        <v>2.7699999999999999E-2</v>
      </c>
      <c r="BH36" s="427">
        <f t="shared" si="16"/>
        <v>2.7699999999999999E-2</v>
      </c>
      <c r="BI36" s="427">
        <f t="shared" si="16"/>
        <v>2.7699999999999999E-2</v>
      </c>
      <c r="BJ36" s="427">
        <f t="shared" si="16"/>
        <v>2.7699999999999999E-2</v>
      </c>
      <c r="BK36" s="427">
        <f t="shared" si="16"/>
        <v>2.7699999999999999E-2</v>
      </c>
      <c r="BL36" s="427">
        <f t="shared" si="16"/>
        <v>2.7699999999999999E-2</v>
      </c>
      <c r="BM36" s="427">
        <f t="shared" si="16"/>
        <v>2.7699999999999999E-2</v>
      </c>
      <c r="BN36" s="427">
        <f t="shared" si="16"/>
        <v>2.7699999999999999E-2</v>
      </c>
      <c r="BO36" s="427">
        <f t="shared" si="16"/>
        <v>2.7699999999999999E-2</v>
      </c>
      <c r="BP36" s="427">
        <f t="shared" si="16"/>
        <v>2.7699999999999999E-2</v>
      </c>
      <c r="BQ36" s="427">
        <f t="shared" si="16"/>
        <v>2.7699999999999999E-2</v>
      </c>
      <c r="BR36" s="427">
        <f t="shared" si="16"/>
        <v>2.7699999999999999E-2</v>
      </c>
      <c r="BS36" s="427">
        <f t="shared" si="16"/>
        <v>2.7699999999999999E-2</v>
      </c>
      <c r="BT36" s="427">
        <f t="shared" si="16"/>
        <v>2.7699999999999999E-2</v>
      </c>
      <c r="BU36" s="427">
        <f t="shared" si="16"/>
        <v>2.7699999999999999E-2</v>
      </c>
      <c r="BV36" s="427">
        <f t="shared" si="16"/>
        <v>2.7699999999999999E-2</v>
      </c>
      <c r="BW36" s="427">
        <f t="shared" si="16"/>
        <v>2.7699999999999999E-2</v>
      </c>
      <c r="BX36" s="427">
        <f t="shared" si="16"/>
        <v>2.7699999999999999E-2</v>
      </c>
      <c r="BY36" s="427">
        <f t="shared" si="16"/>
        <v>2.7699999999999999E-2</v>
      </c>
      <c r="BZ36" s="427">
        <f t="shared" si="16"/>
        <v>2.7699999999999999E-2</v>
      </c>
      <c r="CA36" s="427">
        <f t="shared" si="16"/>
        <v>2.7699999999999999E-2</v>
      </c>
      <c r="CB36" s="427">
        <f t="shared" si="16"/>
        <v>2.7699999999999999E-2</v>
      </c>
      <c r="CC36" s="427">
        <f t="shared" si="16"/>
        <v>2.7699999999999999E-2</v>
      </c>
      <c r="CD36" s="427">
        <f t="shared" si="16"/>
        <v>2.7699999999999999E-2</v>
      </c>
      <c r="CE36" s="427">
        <f t="shared" si="16"/>
        <v>2.7699999999999999E-2</v>
      </c>
      <c r="CF36" s="427">
        <f t="shared" si="16"/>
        <v>2.7699999999999999E-2</v>
      </c>
      <c r="CG36" s="427">
        <f t="shared" si="16"/>
        <v>2.7699999999999999E-2</v>
      </c>
      <c r="CH36" s="427">
        <f t="shared" si="16"/>
        <v>2.7699999999999999E-2</v>
      </c>
      <c r="CI36" s="427">
        <f t="shared" si="16"/>
        <v>2.7699999999999999E-2</v>
      </c>
      <c r="CJ36" s="427">
        <f t="shared" ref="CJ36:CZ36" si="17">FeldLambdaDeklariert</f>
        <v>2.7699999999999999E-2</v>
      </c>
      <c r="CK36" s="427">
        <f t="shared" si="17"/>
        <v>2.7699999999999999E-2</v>
      </c>
      <c r="CL36" s="427">
        <f t="shared" si="17"/>
        <v>2.7699999999999999E-2</v>
      </c>
      <c r="CM36" s="427">
        <f t="shared" si="17"/>
        <v>2.7699999999999999E-2</v>
      </c>
      <c r="CN36" s="427">
        <f t="shared" si="17"/>
        <v>2.7699999999999999E-2</v>
      </c>
      <c r="CO36" s="427">
        <f t="shared" si="17"/>
        <v>2.7699999999999999E-2</v>
      </c>
      <c r="CP36" s="427">
        <f t="shared" si="17"/>
        <v>2.7699999999999999E-2</v>
      </c>
      <c r="CQ36" s="427">
        <f t="shared" si="17"/>
        <v>2.7699999999999999E-2</v>
      </c>
      <c r="CR36" s="427">
        <f t="shared" si="17"/>
        <v>2.7699999999999999E-2</v>
      </c>
      <c r="CS36" s="427">
        <f t="shared" si="17"/>
        <v>2.7699999999999999E-2</v>
      </c>
      <c r="CT36" s="427">
        <f t="shared" si="17"/>
        <v>2.7699999999999999E-2</v>
      </c>
      <c r="CU36" s="427">
        <f t="shared" si="17"/>
        <v>2.7699999999999999E-2</v>
      </c>
      <c r="CV36" s="427">
        <f t="shared" si="17"/>
        <v>2.7699999999999999E-2</v>
      </c>
      <c r="CW36" s="427">
        <f t="shared" si="17"/>
        <v>2.7699999999999999E-2</v>
      </c>
      <c r="CX36" s="427">
        <f t="shared" si="17"/>
        <v>2.7699999999999999E-2</v>
      </c>
      <c r="CY36" s="427">
        <f t="shared" si="17"/>
        <v>2.7699999999999999E-2</v>
      </c>
      <c r="CZ36" s="529">
        <f t="shared" si="17"/>
        <v>2.7699999999999999E-2</v>
      </c>
    </row>
    <row r="37" spans="1:104" ht="13.5" thickBot="1">
      <c r="A37" s="48">
        <v>30</v>
      </c>
      <c r="B37" s="62">
        <v>35</v>
      </c>
      <c r="C37" s="62"/>
      <c r="D37" s="62">
        <v>35</v>
      </c>
      <c r="E37" s="62"/>
      <c r="F37" s="64">
        <v>25</v>
      </c>
      <c r="G37" s="574">
        <v>25</v>
      </c>
      <c r="I37" s="307" t="str">
        <f>A11</f>
        <v>benutzerdefiniert v2</v>
      </c>
      <c r="J37" s="495">
        <v>8</v>
      </c>
      <c r="K37" s="164">
        <f t="shared" ref="K37:W37" si="18">FeldLambdaDeklariert_V2</f>
        <v>3.3500000000000002E-2</v>
      </c>
      <c r="L37" s="434">
        <f t="shared" si="18"/>
        <v>3.3500000000000002E-2</v>
      </c>
      <c r="M37" s="164">
        <f t="shared" si="18"/>
        <v>3.3500000000000002E-2</v>
      </c>
      <c r="N37" s="164">
        <f t="shared" si="18"/>
        <v>3.3500000000000002E-2</v>
      </c>
      <c r="O37" s="164">
        <f t="shared" si="18"/>
        <v>3.3500000000000002E-2</v>
      </c>
      <c r="P37" s="164">
        <f t="shared" si="18"/>
        <v>3.3500000000000002E-2</v>
      </c>
      <c r="Q37" s="164">
        <f t="shared" si="18"/>
        <v>3.3500000000000002E-2</v>
      </c>
      <c r="R37" s="164">
        <f t="shared" si="18"/>
        <v>3.3500000000000002E-2</v>
      </c>
      <c r="S37" s="164">
        <f t="shared" si="18"/>
        <v>3.3500000000000002E-2</v>
      </c>
      <c r="T37" s="164">
        <f t="shared" si="18"/>
        <v>3.3500000000000002E-2</v>
      </c>
      <c r="U37" s="164">
        <f t="shared" si="18"/>
        <v>3.3500000000000002E-2</v>
      </c>
      <c r="V37" s="164">
        <f t="shared" si="18"/>
        <v>3.3500000000000002E-2</v>
      </c>
      <c r="W37" s="164">
        <f t="shared" si="18"/>
        <v>3.3500000000000002E-2</v>
      </c>
      <c r="X37" s="291">
        <f t="shared" ref="X37:CI37" si="19">FeldLambdaDeklariert_V2</f>
        <v>3.3500000000000002E-2</v>
      </c>
      <c r="Y37" s="291">
        <f t="shared" si="19"/>
        <v>3.3500000000000002E-2</v>
      </c>
      <c r="Z37" s="291">
        <f t="shared" si="19"/>
        <v>3.3500000000000002E-2</v>
      </c>
      <c r="AA37" s="291">
        <f t="shared" si="19"/>
        <v>3.3500000000000002E-2</v>
      </c>
      <c r="AB37" s="291">
        <f t="shared" si="19"/>
        <v>3.3500000000000002E-2</v>
      </c>
      <c r="AC37" s="291">
        <f t="shared" si="19"/>
        <v>3.3500000000000002E-2</v>
      </c>
      <c r="AD37" s="291">
        <f t="shared" si="19"/>
        <v>3.3500000000000002E-2</v>
      </c>
      <c r="AE37" s="291">
        <f t="shared" si="19"/>
        <v>3.3500000000000002E-2</v>
      </c>
      <c r="AF37" s="291">
        <f t="shared" si="19"/>
        <v>3.3500000000000002E-2</v>
      </c>
      <c r="AG37" s="291">
        <f t="shared" si="19"/>
        <v>3.3500000000000002E-2</v>
      </c>
      <c r="AH37" s="291">
        <f t="shared" si="19"/>
        <v>3.3500000000000002E-2</v>
      </c>
      <c r="AI37" s="291">
        <f t="shared" si="19"/>
        <v>3.3500000000000002E-2</v>
      </c>
      <c r="AJ37" s="291">
        <f t="shared" si="19"/>
        <v>3.3500000000000002E-2</v>
      </c>
      <c r="AK37" s="291">
        <f t="shared" si="19"/>
        <v>3.3500000000000002E-2</v>
      </c>
      <c r="AL37" s="291">
        <f t="shared" si="19"/>
        <v>3.3500000000000002E-2</v>
      </c>
      <c r="AM37" s="291">
        <f t="shared" si="19"/>
        <v>3.3500000000000002E-2</v>
      </c>
      <c r="AN37" s="291">
        <f t="shared" si="19"/>
        <v>3.3500000000000002E-2</v>
      </c>
      <c r="AO37" s="291">
        <f t="shared" si="19"/>
        <v>3.3500000000000002E-2</v>
      </c>
      <c r="AP37" s="291">
        <f t="shared" si="19"/>
        <v>3.3500000000000002E-2</v>
      </c>
      <c r="AQ37" s="291">
        <f t="shared" si="19"/>
        <v>3.3500000000000002E-2</v>
      </c>
      <c r="AR37" s="291">
        <f t="shared" si="19"/>
        <v>3.3500000000000002E-2</v>
      </c>
      <c r="AS37" s="291">
        <f t="shared" si="19"/>
        <v>3.3500000000000002E-2</v>
      </c>
      <c r="AT37" s="291">
        <f t="shared" si="19"/>
        <v>3.3500000000000002E-2</v>
      </c>
      <c r="AU37" s="291">
        <f t="shared" si="19"/>
        <v>3.3500000000000002E-2</v>
      </c>
      <c r="AV37" s="291">
        <f t="shared" si="19"/>
        <v>3.3500000000000002E-2</v>
      </c>
      <c r="AW37" s="291">
        <f t="shared" si="19"/>
        <v>3.3500000000000002E-2</v>
      </c>
      <c r="AX37" s="291">
        <f t="shared" si="19"/>
        <v>3.3500000000000002E-2</v>
      </c>
      <c r="AY37" s="291">
        <f t="shared" si="19"/>
        <v>3.3500000000000002E-2</v>
      </c>
      <c r="AZ37" s="291">
        <f t="shared" si="19"/>
        <v>3.3500000000000002E-2</v>
      </c>
      <c r="BA37" s="291">
        <f t="shared" si="19"/>
        <v>3.3500000000000002E-2</v>
      </c>
      <c r="BB37" s="291">
        <f t="shared" si="19"/>
        <v>3.3500000000000002E-2</v>
      </c>
      <c r="BC37" s="291">
        <f t="shared" si="19"/>
        <v>3.3500000000000002E-2</v>
      </c>
      <c r="BD37" s="291">
        <f t="shared" si="19"/>
        <v>3.3500000000000002E-2</v>
      </c>
      <c r="BE37" s="291">
        <f t="shared" si="19"/>
        <v>3.3500000000000002E-2</v>
      </c>
      <c r="BF37" s="291">
        <f t="shared" si="19"/>
        <v>3.3500000000000002E-2</v>
      </c>
      <c r="BG37" s="291">
        <f t="shared" si="19"/>
        <v>3.3500000000000002E-2</v>
      </c>
      <c r="BH37" s="291">
        <f t="shared" si="19"/>
        <v>3.3500000000000002E-2</v>
      </c>
      <c r="BI37" s="291">
        <f t="shared" si="19"/>
        <v>3.3500000000000002E-2</v>
      </c>
      <c r="BJ37" s="291">
        <f t="shared" si="19"/>
        <v>3.3500000000000002E-2</v>
      </c>
      <c r="BK37" s="291">
        <f t="shared" si="19"/>
        <v>3.3500000000000002E-2</v>
      </c>
      <c r="BL37" s="291">
        <f t="shared" si="19"/>
        <v>3.3500000000000002E-2</v>
      </c>
      <c r="BM37" s="291">
        <f t="shared" si="19"/>
        <v>3.3500000000000002E-2</v>
      </c>
      <c r="BN37" s="291">
        <f t="shared" si="19"/>
        <v>3.3500000000000002E-2</v>
      </c>
      <c r="BO37" s="291">
        <f t="shared" si="19"/>
        <v>3.3500000000000002E-2</v>
      </c>
      <c r="BP37" s="291">
        <f t="shared" si="19"/>
        <v>3.3500000000000002E-2</v>
      </c>
      <c r="BQ37" s="291">
        <f t="shared" si="19"/>
        <v>3.3500000000000002E-2</v>
      </c>
      <c r="BR37" s="291">
        <f t="shared" si="19"/>
        <v>3.3500000000000002E-2</v>
      </c>
      <c r="BS37" s="291">
        <f t="shared" si="19"/>
        <v>3.3500000000000002E-2</v>
      </c>
      <c r="BT37" s="291">
        <f t="shared" si="19"/>
        <v>3.3500000000000002E-2</v>
      </c>
      <c r="BU37" s="291">
        <f t="shared" si="19"/>
        <v>3.3500000000000002E-2</v>
      </c>
      <c r="BV37" s="291">
        <f t="shared" si="19"/>
        <v>3.3500000000000002E-2</v>
      </c>
      <c r="BW37" s="291">
        <f t="shared" si="19"/>
        <v>3.3500000000000002E-2</v>
      </c>
      <c r="BX37" s="291">
        <f t="shared" si="19"/>
        <v>3.3500000000000002E-2</v>
      </c>
      <c r="BY37" s="291">
        <f t="shared" si="19"/>
        <v>3.3500000000000002E-2</v>
      </c>
      <c r="BZ37" s="291">
        <f t="shared" si="19"/>
        <v>3.3500000000000002E-2</v>
      </c>
      <c r="CA37" s="291">
        <f t="shared" si="19"/>
        <v>3.3500000000000002E-2</v>
      </c>
      <c r="CB37" s="291">
        <f t="shared" si="19"/>
        <v>3.3500000000000002E-2</v>
      </c>
      <c r="CC37" s="291">
        <f t="shared" si="19"/>
        <v>3.3500000000000002E-2</v>
      </c>
      <c r="CD37" s="291">
        <f t="shared" si="19"/>
        <v>3.3500000000000002E-2</v>
      </c>
      <c r="CE37" s="291">
        <f t="shared" si="19"/>
        <v>3.3500000000000002E-2</v>
      </c>
      <c r="CF37" s="291">
        <f t="shared" si="19"/>
        <v>3.3500000000000002E-2</v>
      </c>
      <c r="CG37" s="291">
        <f t="shared" si="19"/>
        <v>3.3500000000000002E-2</v>
      </c>
      <c r="CH37" s="291">
        <f t="shared" si="19"/>
        <v>3.3500000000000002E-2</v>
      </c>
      <c r="CI37" s="291">
        <f t="shared" si="19"/>
        <v>3.3500000000000002E-2</v>
      </c>
      <c r="CJ37" s="291">
        <f t="shared" ref="CJ37:CZ37" si="20">FeldLambdaDeklariert_V2</f>
        <v>3.3500000000000002E-2</v>
      </c>
      <c r="CK37" s="291">
        <f t="shared" si="20"/>
        <v>3.3500000000000002E-2</v>
      </c>
      <c r="CL37" s="291">
        <f t="shared" si="20"/>
        <v>3.3500000000000002E-2</v>
      </c>
      <c r="CM37" s="291">
        <f t="shared" si="20"/>
        <v>3.3500000000000002E-2</v>
      </c>
      <c r="CN37" s="291">
        <f t="shared" si="20"/>
        <v>3.3500000000000002E-2</v>
      </c>
      <c r="CO37" s="291">
        <f t="shared" si="20"/>
        <v>3.3500000000000002E-2</v>
      </c>
      <c r="CP37" s="291">
        <f t="shared" si="20"/>
        <v>3.3500000000000002E-2</v>
      </c>
      <c r="CQ37" s="291">
        <f t="shared" si="20"/>
        <v>3.3500000000000002E-2</v>
      </c>
      <c r="CR37" s="291">
        <f t="shared" si="20"/>
        <v>3.3500000000000002E-2</v>
      </c>
      <c r="CS37" s="291">
        <f t="shared" si="20"/>
        <v>3.3500000000000002E-2</v>
      </c>
      <c r="CT37" s="291">
        <f t="shared" si="20"/>
        <v>3.3500000000000002E-2</v>
      </c>
      <c r="CU37" s="291">
        <f t="shared" si="20"/>
        <v>3.3500000000000002E-2</v>
      </c>
      <c r="CV37" s="291">
        <f t="shared" si="20"/>
        <v>3.3500000000000002E-2</v>
      </c>
      <c r="CW37" s="291">
        <f t="shared" si="20"/>
        <v>3.3500000000000002E-2</v>
      </c>
      <c r="CX37" s="291">
        <f t="shared" si="20"/>
        <v>3.3500000000000002E-2</v>
      </c>
      <c r="CY37" s="291">
        <f t="shared" si="20"/>
        <v>3.3500000000000002E-2</v>
      </c>
      <c r="CZ37" s="496">
        <f t="shared" si="20"/>
        <v>3.3500000000000002E-2</v>
      </c>
    </row>
    <row r="38" spans="1:104" ht="13.5" thickBot="1">
      <c r="A38" s="48">
        <v>33</v>
      </c>
      <c r="B38" s="62">
        <v>38</v>
      </c>
      <c r="C38" s="62"/>
      <c r="D38" s="62">
        <v>38</v>
      </c>
      <c r="E38" s="62"/>
      <c r="F38" s="64">
        <v>28</v>
      </c>
      <c r="G38" s="574">
        <v>28</v>
      </c>
      <c r="I38" s="524"/>
      <c r="J38" s="525" t="s">
        <v>290</v>
      </c>
      <c r="K38" s="162"/>
      <c r="L38" s="20"/>
      <c r="M38" s="16"/>
      <c r="N38" s="16"/>
      <c r="O38" s="19"/>
      <c r="P38" s="20"/>
      <c r="Q38" s="16"/>
      <c r="R38" s="16"/>
      <c r="S38" s="19"/>
      <c r="T38" s="20"/>
      <c r="U38" s="16"/>
      <c r="V38" s="16"/>
    </row>
    <row r="39" spans="1:104">
      <c r="A39" s="48">
        <v>35</v>
      </c>
      <c r="B39" s="62">
        <v>40</v>
      </c>
      <c r="C39" s="62"/>
      <c r="D39" s="62">
        <v>40</v>
      </c>
      <c r="E39" s="62"/>
      <c r="F39" s="64">
        <v>30</v>
      </c>
      <c r="G39" s="574">
        <v>30</v>
      </c>
      <c r="I39" s="132" t="s">
        <v>299</v>
      </c>
      <c r="J39" s="16">
        <f>FeldMediumstemperatur</f>
        <v>58</v>
      </c>
      <c r="K39" s="156"/>
      <c r="L39" s="20"/>
      <c r="M39" s="16"/>
      <c r="N39" s="16"/>
      <c r="O39" s="19"/>
      <c r="P39" s="20"/>
      <c r="Q39" s="16"/>
      <c r="R39" s="16"/>
      <c r="S39" s="19"/>
      <c r="T39" s="20"/>
      <c r="U39" s="16"/>
      <c r="V39" s="16"/>
    </row>
    <row r="40" spans="1:104">
      <c r="A40" s="48">
        <v>38</v>
      </c>
      <c r="B40" s="62">
        <v>42</v>
      </c>
      <c r="C40" s="62"/>
      <c r="D40" s="62">
        <v>42</v>
      </c>
      <c r="E40" s="62"/>
      <c r="F40" s="64">
        <v>35</v>
      </c>
      <c r="G40" s="574">
        <v>35</v>
      </c>
      <c r="I40" s="133" t="s">
        <v>281</v>
      </c>
      <c r="J40" s="21">
        <f>FeldUmgebungstemperatur</f>
        <v>12</v>
      </c>
      <c r="K40" s="156"/>
      <c r="L40" s="20"/>
      <c r="M40" s="16"/>
      <c r="N40" s="16"/>
      <c r="O40" s="19"/>
      <c r="P40" s="20"/>
      <c r="Q40" s="16"/>
      <c r="R40" s="16"/>
      <c r="S40" s="19"/>
      <c r="T40" s="20"/>
      <c r="U40" s="16"/>
      <c r="V40" s="16"/>
    </row>
    <row r="41" spans="1:104">
      <c r="A41" s="48">
        <v>40</v>
      </c>
      <c r="B41" s="62">
        <v>44</v>
      </c>
      <c r="C41" s="62"/>
      <c r="D41" s="62">
        <v>44</v>
      </c>
      <c r="E41" s="62"/>
      <c r="F41" s="64">
        <v>38</v>
      </c>
      <c r="G41" s="574">
        <v>38</v>
      </c>
      <c r="I41" s="133" t="s">
        <v>300</v>
      </c>
      <c r="K41" s="156">
        <f>(FeldMediumstemperatur+FeldUmgebungstemperatur)/2</f>
        <v>35</v>
      </c>
      <c r="L41" s="20"/>
      <c r="M41" s="16"/>
      <c r="N41" s="16"/>
      <c r="O41" s="19"/>
      <c r="P41" s="20"/>
      <c r="Q41" s="16"/>
      <c r="R41" s="16"/>
      <c r="S41" s="19"/>
      <c r="T41" s="20"/>
      <c r="U41" s="16"/>
      <c r="V41" s="16"/>
    </row>
    <row r="42" spans="1:104">
      <c r="A42" s="48">
        <v>42</v>
      </c>
      <c r="B42" s="62">
        <v>48</v>
      </c>
      <c r="C42" s="62"/>
      <c r="D42" s="62">
        <v>48</v>
      </c>
      <c r="E42" s="62"/>
      <c r="F42" s="64">
        <v>42</v>
      </c>
      <c r="G42" s="574">
        <v>42</v>
      </c>
      <c r="I42" s="132" t="s">
        <v>285</v>
      </c>
      <c r="J42" s="16">
        <f>ROUND(J39-5,-1)</f>
        <v>50</v>
      </c>
      <c r="K42" s="134">
        <f>ROUND(K41-5,-1)</f>
        <v>30</v>
      </c>
      <c r="L42" s="20"/>
      <c r="M42" s="16"/>
      <c r="N42" s="16"/>
      <c r="O42" s="19"/>
      <c r="P42" s="20"/>
      <c r="Q42" s="16"/>
      <c r="R42" s="16"/>
      <c r="S42" s="19"/>
      <c r="T42" s="20"/>
      <c r="U42" s="16"/>
      <c r="V42" s="16"/>
    </row>
    <row r="43" spans="1:104">
      <c r="A43" s="48">
        <v>44</v>
      </c>
      <c r="B43" s="62">
        <v>52</v>
      </c>
      <c r="C43" s="62"/>
      <c r="D43" s="62">
        <v>52</v>
      </c>
      <c r="E43" s="62"/>
      <c r="F43" s="64">
        <v>54</v>
      </c>
      <c r="G43" s="574">
        <v>54</v>
      </c>
      <c r="I43" s="133" t="s">
        <v>286</v>
      </c>
      <c r="J43" s="19">
        <f>HLOOKUP(J42,K28:CZ29,2,TRUE)</f>
        <v>24</v>
      </c>
      <c r="K43" s="134">
        <f>HLOOKUP(K42,K28:CZ29,2,TRUE)</f>
        <v>22</v>
      </c>
      <c r="L43" s="20"/>
      <c r="M43" s="16"/>
      <c r="N43" s="16"/>
      <c r="O43" s="19"/>
      <c r="P43" s="20"/>
      <c r="Q43" s="16"/>
      <c r="R43" s="16"/>
      <c r="S43" s="19"/>
      <c r="T43" s="20"/>
      <c r="U43" s="16"/>
      <c r="V43" s="16"/>
    </row>
    <row r="44" spans="1:104">
      <c r="A44" s="48">
        <v>48</v>
      </c>
      <c r="B44" s="62">
        <v>54</v>
      </c>
      <c r="C44" s="62"/>
      <c r="D44" s="62">
        <v>54</v>
      </c>
      <c r="E44" s="62"/>
      <c r="F44" s="64">
        <v>57</v>
      </c>
      <c r="G44" s="574">
        <v>57</v>
      </c>
      <c r="I44" s="132" t="s">
        <v>48</v>
      </c>
      <c r="J44" s="157" t="str">
        <f>FeldDämmMaterial</f>
        <v>PIR (-40°C bis 120°C)</v>
      </c>
      <c r="K44" s="134"/>
      <c r="L44" s="20"/>
      <c r="M44" s="16"/>
      <c r="N44" s="16"/>
      <c r="O44" s="19"/>
      <c r="P44" s="20"/>
      <c r="Q44" s="16"/>
      <c r="R44" s="16"/>
      <c r="S44" s="19"/>
      <c r="T44" s="20"/>
      <c r="U44" s="16"/>
      <c r="V44" s="16"/>
    </row>
    <row r="45" spans="1:104">
      <c r="A45" s="48">
        <v>52</v>
      </c>
      <c r="B45" s="62">
        <v>57</v>
      </c>
      <c r="C45" s="62"/>
      <c r="D45" s="62">
        <v>57</v>
      </c>
      <c r="E45" s="62"/>
      <c r="F45" s="64">
        <v>64</v>
      </c>
      <c r="G45" s="574">
        <v>64</v>
      </c>
      <c r="I45" s="133" t="s">
        <v>287</v>
      </c>
      <c r="J45" s="19">
        <f>VLOOKUP(J44,I30:J37,2,)</f>
        <v>2</v>
      </c>
      <c r="K45" s="134">
        <f>VLOOKUP(J44,I30:J37,2,)</f>
        <v>2</v>
      </c>
      <c r="L45" s="20"/>
      <c r="M45" s="16"/>
      <c r="N45" s="16"/>
      <c r="O45" s="19"/>
      <c r="P45" s="20"/>
      <c r="Q45" s="16"/>
      <c r="R45" s="16"/>
      <c r="S45" s="19"/>
      <c r="T45" s="20"/>
      <c r="U45" s="16"/>
      <c r="V45" s="16"/>
    </row>
    <row r="46" spans="1:104">
      <c r="A46" s="48">
        <v>54</v>
      </c>
      <c r="B46" s="62">
        <v>60</v>
      </c>
      <c r="C46" s="62"/>
      <c r="D46" s="62">
        <v>60</v>
      </c>
      <c r="E46" s="62"/>
      <c r="F46" s="64">
        <v>70</v>
      </c>
      <c r="G46" s="574">
        <v>70</v>
      </c>
      <c r="I46" s="132" t="s">
        <v>282</v>
      </c>
      <c r="J46" s="158">
        <f>INDEX(Matrix_LambdaD,J45,J43)</f>
        <v>3.3599999999999998E-2</v>
      </c>
      <c r="K46" s="159">
        <f>INDEX(Matrix_LambdaD,K45,K43)</f>
        <v>3.0099999999999998E-2</v>
      </c>
      <c r="L46" s="20"/>
      <c r="M46" s="16"/>
      <c r="N46" s="16"/>
      <c r="O46" s="19"/>
      <c r="P46" s="20"/>
      <c r="Q46" s="16"/>
      <c r="R46" s="16"/>
      <c r="S46" s="19"/>
      <c r="T46" s="20"/>
      <c r="U46" s="16"/>
      <c r="V46" s="16"/>
    </row>
    <row r="47" spans="1:104" ht="13.5" thickBot="1">
      <c r="A47" s="48">
        <v>57</v>
      </c>
      <c r="B47" s="62">
        <v>64</v>
      </c>
      <c r="C47" s="62"/>
      <c r="D47" s="62">
        <v>64</v>
      </c>
      <c r="E47" s="62"/>
      <c r="F47" s="64">
        <v>76</v>
      </c>
      <c r="G47" s="574">
        <v>76</v>
      </c>
      <c r="I47" s="132" t="s">
        <v>283</v>
      </c>
      <c r="J47" s="158">
        <f>INDEX(Matrix_LambdaD,J45,J43+1)</f>
        <v>3.4799999999999998E-2</v>
      </c>
      <c r="K47" s="134">
        <f>INDEX(Matrix_LambdaD,K45,K43+1)</f>
        <v>3.1849999999999996E-2</v>
      </c>
      <c r="L47" s="20"/>
      <c r="M47" s="16"/>
      <c r="N47" s="16"/>
      <c r="O47" s="19"/>
      <c r="P47" s="20"/>
      <c r="Q47" s="16"/>
      <c r="R47" s="16"/>
      <c r="S47" s="19"/>
      <c r="T47" s="20"/>
      <c r="U47" s="16"/>
      <c r="V47" s="16"/>
    </row>
    <row r="48" spans="1:104" ht="13.5" thickBot="1">
      <c r="A48" s="48">
        <v>60</v>
      </c>
      <c r="B48" s="62">
        <v>70</v>
      </c>
      <c r="C48" s="62"/>
      <c r="D48" s="62">
        <v>70</v>
      </c>
      <c r="E48" s="62"/>
      <c r="F48" s="64">
        <v>80</v>
      </c>
      <c r="G48" s="574">
        <v>80</v>
      </c>
      <c r="I48" s="132" t="s">
        <v>284</v>
      </c>
      <c r="J48" s="160">
        <f>J46+(J47-J46)/10*(J39-J42)</f>
        <v>3.456E-2</v>
      </c>
      <c r="K48" s="161">
        <f>K46+(K47-K46)/10*(K41-K42)</f>
        <v>3.0974999999999996E-2</v>
      </c>
      <c r="L48" s="20"/>
      <c r="M48" s="16"/>
      <c r="N48" s="16"/>
      <c r="O48" s="19"/>
      <c r="P48" s="20"/>
      <c r="Q48" s="16"/>
      <c r="R48" s="16"/>
      <c r="S48" s="19"/>
      <c r="T48" s="20"/>
      <c r="U48" s="16"/>
      <c r="V48" s="16"/>
    </row>
    <row r="49" spans="1:22" ht="13.5" thickBot="1">
      <c r="A49" s="48">
        <v>64</v>
      </c>
      <c r="B49" s="62">
        <v>76</v>
      </c>
      <c r="C49" s="62"/>
      <c r="D49" s="62">
        <v>76</v>
      </c>
      <c r="E49" s="62"/>
      <c r="F49" s="64">
        <v>89</v>
      </c>
      <c r="G49" s="574">
        <v>89</v>
      </c>
      <c r="I49" s="132" t="s">
        <v>293</v>
      </c>
      <c r="J49" s="435">
        <f>INDEX(Matrix_LambdaD,J45,21)</f>
        <v>2.8899999999999999E-2</v>
      </c>
      <c r="K49" s="161"/>
      <c r="L49" s="20"/>
      <c r="M49" s="16"/>
      <c r="N49" s="16"/>
      <c r="O49" s="19"/>
      <c r="P49" s="20"/>
      <c r="Q49" s="16"/>
      <c r="R49" s="16"/>
      <c r="S49" s="19"/>
      <c r="T49" s="20"/>
      <c r="U49" s="16"/>
      <c r="V49" s="16"/>
    </row>
    <row r="50" spans="1:22" ht="13.5" thickBot="1">
      <c r="A50" s="48">
        <v>70</v>
      </c>
      <c r="B50" s="62">
        <v>83</v>
      </c>
      <c r="C50" s="62"/>
      <c r="D50" s="62">
        <v>83</v>
      </c>
      <c r="E50" s="62"/>
      <c r="F50" s="64">
        <v>108</v>
      </c>
      <c r="G50" s="574">
        <v>108</v>
      </c>
      <c r="I50" s="168" t="s">
        <v>301</v>
      </c>
      <c r="J50" s="437">
        <f>INDEX(Matrix_LambdaD,J45,20)</f>
        <v>2.7699999999999999E-2</v>
      </c>
      <c r="K50" s="134"/>
      <c r="L50" s="20"/>
      <c r="M50" s="16"/>
      <c r="N50" s="16"/>
      <c r="O50" s="19"/>
      <c r="P50" s="20"/>
      <c r="Q50" s="16"/>
      <c r="R50" s="16"/>
      <c r="S50" s="19"/>
      <c r="T50" s="20"/>
      <c r="U50" s="16"/>
      <c r="V50" s="16"/>
    </row>
    <row r="51" spans="1:22" ht="13.5" thickBot="1">
      <c r="A51" s="48">
        <v>76</v>
      </c>
      <c r="B51" s="62">
        <v>89</v>
      </c>
      <c r="C51" s="62"/>
      <c r="D51" s="62">
        <v>89</v>
      </c>
      <c r="E51" s="62"/>
      <c r="F51" s="64">
        <v>114</v>
      </c>
      <c r="G51" s="574">
        <v>114</v>
      </c>
      <c r="I51" s="163"/>
      <c r="J51" s="131" t="s">
        <v>205</v>
      </c>
      <c r="K51" s="165"/>
      <c r="L51" s="20"/>
      <c r="M51" s="16"/>
      <c r="N51" s="16"/>
      <c r="O51" s="19"/>
      <c r="P51" s="20"/>
      <c r="Q51" s="16"/>
      <c r="R51" s="16"/>
      <c r="S51" s="19"/>
      <c r="T51" s="20"/>
      <c r="U51" s="16"/>
      <c r="V51" s="16"/>
    </row>
    <row r="52" spans="1:22">
      <c r="A52" s="48">
        <v>83</v>
      </c>
      <c r="B52" s="62">
        <v>90</v>
      </c>
      <c r="C52" s="62"/>
      <c r="D52" s="62">
        <v>90</v>
      </c>
      <c r="E52" s="62"/>
      <c r="F52" s="64">
        <v>133</v>
      </c>
      <c r="G52" s="574">
        <v>133</v>
      </c>
      <c r="I52" s="153" t="s">
        <v>299</v>
      </c>
      <c r="J52" s="16">
        <f>FeldMediumstemperatur_V2</f>
        <v>58</v>
      </c>
      <c r="K52" s="156"/>
      <c r="L52" s="20"/>
      <c r="M52" s="16"/>
      <c r="N52" s="16"/>
      <c r="O52" s="19"/>
      <c r="P52" s="20"/>
      <c r="Q52" s="16"/>
      <c r="R52" s="16"/>
      <c r="S52" s="19"/>
      <c r="T52" s="20"/>
      <c r="U52" s="16"/>
      <c r="V52" s="16"/>
    </row>
    <row r="53" spans="1:22">
      <c r="A53" s="48">
        <v>89</v>
      </c>
      <c r="B53" s="39">
        <v>95</v>
      </c>
      <c r="C53" s="39"/>
      <c r="D53" s="39">
        <v>95</v>
      </c>
      <c r="E53" s="39"/>
      <c r="F53" s="64">
        <v>159</v>
      </c>
      <c r="G53" s="574">
        <v>159</v>
      </c>
      <c r="I53" s="133" t="s">
        <v>281</v>
      </c>
      <c r="J53" s="21">
        <f>FeldUmgebungstemperatur_V2</f>
        <v>12</v>
      </c>
      <c r="K53" s="156"/>
    </row>
    <row r="54" spans="1:22">
      <c r="A54" s="48">
        <v>90</v>
      </c>
      <c r="B54" s="39">
        <v>102</v>
      </c>
      <c r="C54" s="39"/>
      <c r="D54" s="39">
        <v>102</v>
      </c>
      <c r="E54" s="39"/>
      <c r="F54" s="53"/>
      <c r="G54" s="53"/>
      <c r="I54" s="133" t="s">
        <v>300</v>
      </c>
      <c r="K54" s="156">
        <f>(FeldMediumstemperatur_V2+FeldUmgebungstemperatur_V2)/2</f>
        <v>35</v>
      </c>
    </row>
    <row r="55" spans="1:22">
      <c r="A55" s="45">
        <v>95</v>
      </c>
      <c r="B55" s="39">
        <v>108</v>
      </c>
      <c r="C55" s="39"/>
      <c r="D55" s="39">
        <v>108</v>
      </c>
      <c r="E55" s="39"/>
      <c r="F55" s="53"/>
      <c r="G55" s="53"/>
      <c r="I55" s="132" t="s">
        <v>285</v>
      </c>
      <c r="J55" s="16">
        <f>ROUND(J52-5,-1)</f>
        <v>50</v>
      </c>
      <c r="K55" s="134">
        <f>ROUND(K54-5,-1)</f>
        <v>30</v>
      </c>
    </row>
    <row r="56" spans="1:22">
      <c r="A56" s="45">
        <v>102</v>
      </c>
      <c r="B56" s="39">
        <v>110</v>
      </c>
      <c r="C56" s="39"/>
      <c r="D56" s="39">
        <v>110</v>
      </c>
      <c r="E56" s="39"/>
      <c r="F56" s="53"/>
      <c r="G56" s="53"/>
      <c r="I56" s="133" t="s">
        <v>286</v>
      </c>
      <c r="J56" s="19">
        <f>HLOOKUP(J55,K28:BG29,2,TRUE)</f>
        <v>24</v>
      </c>
      <c r="K56" s="134">
        <f>HLOOKUP(K55,K28:BG29,2,TRUE)</f>
        <v>22</v>
      </c>
    </row>
    <row r="57" spans="1:22">
      <c r="A57" s="45">
        <v>108</v>
      </c>
      <c r="B57" s="39">
        <v>114</v>
      </c>
      <c r="C57" s="39"/>
      <c r="D57" s="39">
        <v>114</v>
      </c>
      <c r="E57" s="39"/>
      <c r="F57" s="53"/>
      <c r="G57" s="53"/>
      <c r="I57" s="132" t="s">
        <v>48</v>
      </c>
      <c r="J57" s="157" t="str">
        <f>FeldDämmMaterial_V2</f>
        <v>Steinwolle (12°C bis 750°C)</v>
      </c>
      <c r="K57" s="134"/>
    </row>
    <row r="58" spans="1:22">
      <c r="A58" s="45">
        <v>110</v>
      </c>
      <c r="B58" s="39">
        <v>117</v>
      </c>
      <c r="C58" s="39"/>
      <c r="D58" s="39">
        <v>117</v>
      </c>
      <c r="E58" s="39"/>
      <c r="F58" s="53"/>
      <c r="G58" s="53"/>
      <c r="I58" s="133" t="s">
        <v>287</v>
      </c>
      <c r="J58" s="19">
        <f>VLOOKUP(J57,I30:J37,2,)</f>
        <v>3</v>
      </c>
      <c r="K58" s="134">
        <f>VLOOKUP(J57,I30:J37,2,)</f>
        <v>3</v>
      </c>
    </row>
    <row r="59" spans="1:22">
      <c r="A59" s="45">
        <v>114</v>
      </c>
      <c r="B59" s="39">
        <v>121</v>
      </c>
      <c r="C59" s="39"/>
      <c r="D59" s="39">
        <v>121</v>
      </c>
      <c r="E59" s="39"/>
      <c r="F59" s="53"/>
      <c r="G59" s="53"/>
      <c r="I59" s="132" t="s">
        <v>282</v>
      </c>
      <c r="J59" s="25">
        <f>INDEX(Matrix_LambdaD,J58,J56)</f>
        <v>3.8199999999999998E-2</v>
      </c>
      <c r="K59" s="159">
        <f>INDEX(Matrix_LambdaD,K58,K56)</f>
        <v>3.585E-2</v>
      </c>
    </row>
    <row r="60" spans="1:22" ht="13.5" thickBot="1">
      <c r="A60" s="45">
        <v>117</v>
      </c>
      <c r="B60" s="39">
        <v>127</v>
      </c>
      <c r="C60" s="39"/>
      <c r="D60" s="39">
        <v>127</v>
      </c>
      <c r="E60" s="39"/>
      <c r="F60" s="53"/>
      <c r="G60" s="53"/>
      <c r="I60" s="132" t="s">
        <v>283</v>
      </c>
      <c r="J60" s="25">
        <f>INDEX(Matrix_LambdaD,J58,J56+1)</f>
        <v>3.952E-2</v>
      </c>
      <c r="K60" s="134">
        <f>INDEX(Matrix_LambdaD,K58,K56+1)</f>
        <v>3.7025000000000002E-2</v>
      </c>
    </row>
    <row r="61" spans="1:22" ht="13.5" thickBot="1">
      <c r="A61" s="45">
        <v>121</v>
      </c>
      <c r="B61" s="39">
        <v>133</v>
      </c>
      <c r="C61" s="39"/>
      <c r="D61" s="39">
        <v>133</v>
      </c>
      <c r="E61" s="39"/>
      <c r="F61" s="53"/>
      <c r="G61" s="53"/>
      <c r="H61" s="16"/>
      <c r="I61" s="132" t="s">
        <v>291</v>
      </c>
      <c r="J61" s="166">
        <f>J59+(J60-J59)/10*(J52-J55)</f>
        <v>3.9255999999999999E-2</v>
      </c>
      <c r="K61" s="167">
        <f>K59+(K60-K59)/10*(K54-K55)</f>
        <v>3.6437499999999998E-2</v>
      </c>
    </row>
    <row r="62" spans="1:22" ht="13.5" thickBot="1">
      <c r="A62" s="45">
        <v>127</v>
      </c>
      <c r="B62" s="39">
        <v>136</v>
      </c>
      <c r="C62" s="39"/>
      <c r="D62" s="39">
        <v>136</v>
      </c>
      <c r="E62" s="39"/>
      <c r="F62" s="53"/>
      <c r="G62" s="53"/>
      <c r="H62" s="16"/>
      <c r="I62" s="132" t="s">
        <v>294</v>
      </c>
      <c r="J62" s="435">
        <f>INDEX(Matrix_LambdaD,J58,21)</f>
        <v>3.4674999999999997E-2</v>
      </c>
      <c r="K62" s="161"/>
    </row>
    <row r="63" spans="1:22" ht="13.5" thickBot="1">
      <c r="A63" s="45">
        <v>133</v>
      </c>
      <c r="B63" s="39">
        <v>140</v>
      </c>
      <c r="C63" s="39"/>
      <c r="D63" s="39">
        <v>140</v>
      </c>
      <c r="E63" s="39"/>
      <c r="F63" s="53"/>
      <c r="G63" s="53"/>
      <c r="H63" s="16"/>
      <c r="I63" s="168" t="s">
        <v>302</v>
      </c>
      <c r="J63" s="436">
        <f>INDEX(Matrix_LambdaD,J58,20)</f>
        <v>3.3500000000000002E-2</v>
      </c>
      <c r="K63" s="162"/>
    </row>
    <row r="64" spans="1:22">
      <c r="A64" s="45">
        <v>136</v>
      </c>
      <c r="B64" s="39">
        <v>144</v>
      </c>
      <c r="C64" s="39"/>
      <c r="D64" s="39">
        <v>144</v>
      </c>
      <c r="E64" s="39"/>
      <c r="F64" s="53"/>
      <c r="G64" s="53"/>
      <c r="H64" s="16"/>
      <c r="I64" s="16"/>
      <c r="J64" s="16"/>
    </row>
    <row r="65" spans="1:21">
      <c r="A65" s="45">
        <v>140</v>
      </c>
      <c r="B65" s="39">
        <v>152</v>
      </c>
      <c r="C65" s="39"/>
      <c r="D65" s="39">
        <v>152</v>
      </c>
      <c r="E65" s="39"/>
      <c r="F65" s="53"/>
      <c r="G65" s="53"/>
      <c r="H65" s="16"/>
      <c r="I65" s="16"/>
      <c r="J65" s="16"/>
    </row>
    <row r="66" spans="1:21">
      <c r="A66" s="45">
        <v>144</v>
      </c>
      <c r="B66" s="39">
        <v>159</v>
      </c>
      <c r="C66" s="39"/>
      <c r="D66" s="39">
        <v>159</v>
      </c>
      <c r="E66" s="39"/>
      <c r="F66" s="53"/>
      <c r="G66" s="53"/>
      <c r="H66" s="16"/>
      <c r="I66" s="16"/>
      <c r="J66" s="16"/>
    </row>
    <row r="67" spans="1:21">
      <c r="A67" s="45">
        <v>152</v>
      </c>
      <c r="B67" s="56"/>
      <c r="C67" s="39"/>
      <c r="D67" s="39">
        <v>160</v>
      </c>
      <c r="E67" s="39"/>
      <c r="F67" s="53"/>
      <c r="G67" s="53"/>
      <c r="H67" s="16"/>
      <c r="I67" s="16"/>
      <c r="J67" s="16"/>
      <c r="K67" s="16"/>
      <c r="L67" s="16"/>
      <c r="M67" s="16"/>
      <c r="N67" s="16"/>
      <c r="O67" s="16"/>
      <c r="P67" s="16"/>
      <c r="Q67" s="16"/>
      <c r="R67" s="16"/>
      <c r="S67" s="16"/>
      <c r="T67" s="16"/>
      <c r="U67" s="16"/>
    </row>
    <row r="68" spans="1:21">
      <c r="A68" s="45">
        <v>159</v>
      </c>
      <c r="B68" s="56"/>
      <c r="C68" s="39"/>
      <c r="D68" s="39">
        <v>168</v>
      </c>
      <c r="E68" s="39"/>
      <c r="F68" s="53"/>
      <c r="G68" s="53"/>
      <c r="H68" s="16"/>
      <c r="I68" s="16"/>
      <c r="J68" s="16"/>
      <c r="K68" s="16"/>
      <c r="L68" s="16"/>
      <c r="M68" s="16"/>
      <c r="N68" s="16"/>
      <c r="O68" s="16"/>
      <c r="P68" s="16"/>
      <c r="Q68" s="16"/>
      <c r="R68" s="16"/>
      <c r="S68" s="16"/>
      <c r="T68" s="16"/>
      <c r="U68" s="16"/>
    </row>
    <row r="69" spans="1:21">
      <c r="A69" s="45">
        <v>160</v>
      </c>
      <c r="B69" s="56"/>
      <c r="C69" s="39"/>
      <c r="D69" s="39">
        <v>219</v>
      </c>
      <c r="E69" s="39"/>
      <c r="F69" s="53"/>
      <c r="G69" s="53"/>
      <c r="H69" s="16"/>
      <c r="I69" s="16"/>
      <c r="J69" s="16"/>
      <c r="K69" s="16"/>
      <c r="L69" s="16"/>
      <c r="M69" s="16"/>
      <c r="N69" s="16"/>
      <c r="O69" s="16"/>
      <c r="P69" s="16"/>
      <c r="Q69" s="16"/>
      <c r="R69" s="16"/>
      <c r="S69" s="16"/>
      <c r="T69" s="16"/>
      <c r="U69" s="16"/>
    </row>
    <row r="70" spans="1:21">
      <c r="A70" s="45">
        <v>168</v>
      </c>
      <c r="B70" s="56"/>
      <c r="C70" s="56"/>
      <c r="D70" s="39">
        <v>273</v>
      </c>
      <c r="E70" s="39"/>
      <c r="F70" s="53"/>
      <c r="G70" s="53"/>
      <c r="H70" s="16"/>
      <c r="I70" s="16"/>
      <c r="J70" s="16"/>
      <c r="K70" s="16"/>
      <c r="L70" s="16"/>
      <c r="M70" s="16"/>
      <c r="N70" s="16"/>
      <c r="O70" s="16"/>
      <c r="P70" s="16"/>
      <c r="Q70" s="16"/>
      <c r="R70" s="16"/>
      <c r="S70" s="16"/>
      <c r="T70" s="16"/>
      <c r="U70" s="16"/>
    </row>
    <row r="71" spans="1:21">
      <c r="A71" s="45">
        <v>219</v>
      </c>
      <c r="B71" s="40"/>
      <c r="C71" s="56"/>
      <c r="D71" s="56"/>
      <c r="E71" s="56"/>
      <c r="F71" s="53"/>
      <c r="G71" s="53"/>
      <c r="H71" s="16"/>
      <c r="I71" s="16"/>
      <c r="J71" s="16"/>
      <c r="K71" s="16"/>
      <c r="L71" s="16"/>
      <c r="M71" s="16"/>
      <c r="N71" s="16"/>
      <c r="O71" s="16"/>
      <c r="P71" s="16"/>
      <c r="Q71" s="16"/>
      <c r="R71" s="16"/>
      <c r="S71" s="16"/>
      <c r="T71" s="16"/>
      <c r="U71" s="16"/>
    </row>
    <row r="72" spans="1:21">
      <c r="A72" s="45">
        <v>273</v>
      </c>
      <c r="B72" s="40"/>
      <c r="C72" s="56"/>
      <c r="D72" s="56"/>
      <c r="E72" s="56"/>
      <c r="F72" s="53"/>
      <c r="G72" s="53"/>
      <c r="H72" s="16"/>
      <c r="I72" s="16"/>
      <c r="J72" s="16"/>
      <c r="K72" s="16"/>
      <c r="L72" s="16"/>
      <c r="M72" s="16"/>
      <c r="N72" s="16"/>
      <c r="O72" s="16"/>
      <c r="P72" s="16"/>
      <c r="Q72" s="16"/>
      <c r="R72" s="16"/>
      <c r="S72" s="16"/>
      <c r="T72" s="16"/>
      <c r="U72" s="16"/>
    </row>
    <row r="73" spans="1:21">
      <c r="A73" s="49">
        <v>324</v>
      </c>
      <c r="B73" s="41"/>
      <c r="C73" s="63"/>
      <c r="D73" s="63"/>
      <c r="E73" s="63"/>
      <c r="F73" s="58"/>
      <c r="G73" s="58"/>
      <c r="H73" s="16"/>
      <c r="I73" s="16"/>
      <c r="J73" s="16"/>
      <c r="K73" s="16"/>
      <c r="L73" s="16"/>
      <c r="M73" s="16"/>
      <c r="N73" s="16"/>
      <c r="O73" s="16"/>
      <c r="P73" s="16"/>
      <c r="Q73" s="16"/>
      <c r="R73" s="16"/>
      <c r="S73" s="16"/>
      <c r="T73" s="16"/>
      <c r="U73" s="16"/>
    </row>
    <row r="74" spans="1:21">
      <c r="A74" s="16"/>
      <c r="B74" s="16"/>
      <c r="C74" s="16"/>
      <c r="D74" s="16"/>
      <c r="E74" s="16"/>
      <c r="F74" s="16"/>
      <c r="G74" s="16"/>
      <c r="H74" s="16"/>
      <c r="I74" s="16"/>
      <c r="J74" s="16"/>
      <c r="K74" s="16"/>
      <c r="L74" s="16"/>
      <c r="M74" s="16"/>
      <c r="N74" s="16"/>
      <c r="O74" s="16"/>
      <c r="P74" s="16"/>
      <c r="Q74" s="16"/>
      <c r="R74" s="16"/>
      <c r="S74" s="16"/>
      <c r="T74" s="16"/>
      <c r="U74" s="16"/>
    </row>
    <row r="75" spans="1:21">
      <c r="A75" s="16"/>
      <c r="B75" s="16"/>
      <c r="C75" s="16"/>
      <c r="D75" s="16"/>
      <c r="E75" s="16"/>
      <c r="F75" s="16"/>
      <c r="G75" s="16"/>
      <c r="H75" s="16"/>
      <c r="I75" s="16"/>
      <c r="J75" s="16"/>
      <c r="K75" s="16"/>
      <c r="L75" s="16"/>
      <c r="M75" s="16"/>
      <c r="N75" s="16"/>
      <c r="O75" s="16"/>
      <c r="P75" s="16"/>
      <c r="Q75" s="16"/>
      <c r="R75" s="16"/>
      <c r="S75" s="16"/>
      <c r="T75" s="16"/>
      <c r="U75" s="16"/>
    </row>
    <row r="76" spans="1:21">
      <c r="A76" s="18"/>
      <c r="B76" s="16"/>
      <c r="C76" s="16"/>
      <c r="D76" s="16"/>
      <c r="E76" s="16"/>
      <c r="F76" s="16"/>
      <c r="G76" s="16"/>
      <c r="H76" s="16"/>
    </row>
    <row r="77" spans="1:21">
      <c r="A77" s="16"/>
    </row>
    <row r="88" spans="1:8" s="29" customFormat="1"/>
    <row r="91" spans="1:8">
      <c r="A91" s="16"/>
      <c r="B91" s="16"/>
      <c r="C91" s="16"/>
      <c r="D91" s="16"/>
      <c r="E91" s="16"/>
      <c r="F91" s="16"/>
      <c r="G91" s="16"/>
      <c r="H91" s="16"/>
    </row>
    <row r="92" spans="1:8">
      <c r="A92" s="16"/>
      <c r="B92" s="16"/>
      <c r="C92" s="16"/>
      <c r="D92" s="16"/>
      <c r="E92" s="16"/>
      <c r="F92" s="16"/>
      <c r="G92" s="16"/>
      <c r="H92" s="16"/>
    </row>
    <row r="93" spans="1:8">
      <c r="A93" s="16"/>
      <c r="B93" s="16"/>
      <c r="C93" s="16"/>
      <c r="D93" s="16"/>
      <c r="E93" s="16"/>
      <c r="F93" s="16"/>
      <c r="G93" s="16"/>
      <c r="H93" s="16"/>
    </row>
    <row r="94" spans="1:8">
      <c r="A94" s="18"/>
      <c r="B94" s="16"/>
      <c r="C94" s="16"/>
      <c r="D94" s="16"/>
      <c r="E94" s="16"/>
      <c r="F94" s="16"/>
      <c r="G94" s="16"/>
      <c r="H94" s="16"/>
    </row>
    <row r="95" spans="1:8">
      <c r="A95" s="16"/>
      <c r="B95" s="16"/>
      <c r="C95" s="16"/>
      <c r="D95" s="16"/>
      <c r="E95" s="16"/>
      <c r="F95" s="16"/>
      <c r="G95" s="16"/>
      <c r="H95" s="16"/>
    </row>
    <row r="96" spans="1:8" s="28" customFormat="1">
      <c r="A96" s="18"/>
      <c r="B96" s="18"/>
      <c r="C96" s="18"/>
      <c r="D96" s="18"/>
      <c r="E96" s="18"/>
      <c r="F96" s="18"/>
      <c r="G96" s="18"/>
      <c r="H96" s="18"/>
    </row>
    <row r="97" spans="1:8" s="28" customFormat="1">
      <c r="A97" s="18"/>
      <c r="B97" s="18"/>
      <c r="C97" s="18"/>
      <c r="D97" s="18"/>
      <c r="E97" s="18"/>
      <c r="F97" s="18"/>
      <c r="G97" s="18"/>
      <c r="H97" s="18"/>
    </row>
    <row r="98" spans="1:8" s="28" customFormat="1">
      <c r="A98" s="24"/>
      <c r="B98" s="24"/>
      <c r="C98" s="18"/>
      <c r="D98" s="18"/>
      <c r="E98" s="18"/>
      <c r="F98" s="18"/>
      <c r="G98" s="18"/>
      <c r="H98" s="18"/>
    </row>
    <row r="99" spans="1:8">
      <c r="A99" s="16"/>
      <c r="B99" s="24"/>
      <c r="C99" s="16"/>
      <c r="D99" s="16"/>
      <c r="E99" s="16"/>
      <c r="F99" s="16"/>
      <c r="G99" s="16"/>
      <c r="H99" s="16"/>
    </row>
    <row r="100" spans="1:8">
      <c r="A100" s="16"/>
      <c r="B100" s="24"/>
      <c r="C100" s="16"/>
      <c r="D100" s="16"/>
      <c r="E100" s="16"/>
      <c r="F100" s="16"/>
      <c r="G100" s="16"/>
      <c r="H100" s="16"/>
    </row>
    <row r="101" spans="1:8">
      <c r="A101" s="16"/>
      <c r="B101" s="24"/>
      <c r="C101" s="16"/>
      <c r="D101" s="16"/>
      <c r="E101" s="16"/>
      <c r="F101" s="16"/>
      <c r="G101" s="16"/>
      <c r="H101" s="16"/>
    </row>
    <row r="102" spans="1:8">
      <c r="A102" s="16"/>
      <c r="B102" s="24"/>
      <c r="C102" s="16"/>
      <c r="D102" s="16"/>
      <c r="E102" s="16"/>
      <c r="F102" s="16"/>
      <c r="G102" s="16"/>
      <c r="H102" s="16"/>
    </row>
    <row r="103" spans="1:8">
      <c r="A103" s="16"/>
      <c r="B103" s="24"/>
      <c r="C103" s="16"/>
      <c r="D103" s="16"/>
      <c r="E103" s="16"/>
      <c r="F103" s="16"/>
      <c r="G103" s="16"/>
      <c r="H103" s="16"/>
    </row>
    <row r="104" spans="1:8">
      <c r="A104" s="16"/>
      <c r="B104" s="24"/>
      <c r="C104" s="16"/>
      <c r="D104" s="16"/>
      <c r="E104" s="16"/>
      <c r="F104" s="16"/>
      <c r="G104" s="16"/>
      <c r="H104" s="16"/>
    </row>
    <row r="105" spans="1:8">
      <c r="A105" s="16"/>
      <c r="B105" s="24"/>
      <c r="C105" s="16"/>
      <c r="D105" s="16"/>
      <c r="E105" s="16"/>
      <c r="F105" s="16"/>
      <c r="G105" s="16"/>
      <c r="H105" s="16"/>
    </row>
    <row r="106" spans="1:8">
      <c r="A106" s="16"/>
      <c r="B106" s="24"/>
      <c r="C106" s="16"/>
      <c r="D106" s="16"/>
      <c r="E106" s="16"/>
      <c r="F106" s="16"/>
      <c r="G106" s="16"/>
      <c r="H106" s="16"/>
    </row>
    <row r="107" spans="1:8">
      <c r="A107" s="16"/>
      <c r="B107" s="24"/>
      <c r="C107" s="16"/>
      <c r="D107" s="16"/>
      <c r="E107" s="16"/>
      <c r="F107" s="16"/>
      <c r="G107" s="16"/>
      <c r="H107" s="16"/>
    </row>
    <row r="108" spans="1:8">
      <c r="A108" s="16"/>
      <c r="B108" s="16"/>
      <c r="C108" s="16"/>
      <c r="D108" s="16"/>
      <c r="E108" s="16"/>
      <c r="F108" s="16"/>
      <c r="G108" s="16"/>
      <c r="H108" s="16"/>
    </row>
    <row r="109" spans="1:8">
      <c r="A109" s="16"/>
      <c r="B109" s="16"/>
      <c r="C109" s="16"/>
      <c r="D109" s="16"/>
      <c r="E109" s="16"/>
      <c r="F109" s="16"/>
      <c r="G109" s="16"/>
      <c r="H109" s="16"/>
    </row>
    <row r="110" spans="1:8">
      <c r="A110" s="18"/>
      <c r="B110" s="16"/>
      <c r="C110" s="16"/>
      <c r="D110" s="16"/>
      <c r="E110" s="16"/>
      <c r="F110" s="16"/>
      <c r="G110" s="16"/>
      <c r="H110" s="16"/>
    </row>
    <row r="111" spans="1:8">
      <c r="A111" s="16"/>
      <c r="B111" s="16"/>
      <c r="C111" s="16"/>
      <c r="D111" s="16"/>
      <c r="E111" s="16"/>
      <c r="F111" s="16"/>
      <c r="G111" s="16"/>
      <c r="H111" s="16"/>
    </row>
    <row r="112" spans="1:8" s="28" customFormat="1">
      <c r="A112" s="18"/>
      <c r="B112" s="18"/>
      <c r="C112" s="18"/>
      <c r="D112" s="18"/>
      <c r="E112" s="18"/>
      <c r="F112" s="18"/>
      <c r="G112" s="18"/>
      <c r="H112" s="18"/>
    </row>
    <row r="113" spans="1:8">
      <c r="A113" s="16"/>
      <c r="B113" s="25"/>
      <c r="C113" s="16"/>
      <c r="D113" s="16"/>
      <c r="E113" s="16"/>
      <c r="F113" s="16"/>
      <c r="G113" s="16"/>
      <c r="H113" s="16"/>
    </row>
    <row r="114" spans="1:8">
      <c r="A114" s="16"/>
      <c r="B114" s="25"/>
      <c r="C114" s="16"/>
      <c r="D114" s="16"/>
      <c r="E114" s="16"/>
      <c r="F114" s="16"/>
      <c r="G114" s="16"/>
      <c r="H114" s="16"/>
    </row>
    <row r="115" spans="1:8">
      <c r="A115" s="16"/>
      <c r="B115" s="25"/>
      <c r="C115" s="16"/>
      <c r="D115" s="16"/>
      <c r="E115" s="16"/>
      <c r="F115" s="16"/>
      <c r="G115" s="16"/>
      <c r="H115" s="16"/>
    </row>
    <row r="116" spans="1:8">
      <c r="A116" s="16"/>
      <c r="B116" s="25"/>
      <c r="C116" s="16"/>
      <c r="D116" s="16"/>
      <c r="E116" s="16"/>
      <c r="F116" s="16"/>
      <c r="G116" s="16"/>
      <c r="H116" s="16"/>
    </row>
    <row r="117" spans="1:8">
      <c r="A117" s="16"/>
      <c r="B117" s="16"/>
      <c r="C117" s="16"/>
      <c r="D117" s="16"/>
      <c r="E117" s="16"/>
      <c r="F117" s="16"/>
      <c r="G117" s="16"/>
      <c r="H117" s="16"/>
    </row>
    <row r="118" spans="1:8">
      <c r="A118" s="16"/>
      <c r="B118" s="16"/>
      <c r="C118" s="16"/>
      <c r="D118" s="16"/>
      <c r="E118" s="16"/>
      <c r="F118" s="16"/>
      <c r="G118" s="16"/>
      <c r="H118" s="16"/>
    </row>
    <row r="119" spans="1:8">
      <c r="A119" s="16"/>
      <c r="B119" s="16"/>
      <c r="C119" s="16"/>
      <c r="D119" s="16"/>
      <c r="E119" s="16"/>
      <c r="F119" s="16"/>
      <c r="G119" s="16"/>
      <c r="H119" s="16"/>
    </row>
    <row r="120" spans="1:8">
      <c r="A120" s="16"/>
      <c r="B120" s="16"/>
      <c r="C120" s="16"/>
      <c r="D120" s="16"/>
      <c r="E120" s="16"/>
      <c r="F120" s="16"/>
      <c r="G120" s="16"/>
      <c r="H120" s="16"/>
    </row>
    <row r="121" spans="1:8">
      <c r="A121" s="18"/>
      <c r="B121" s="16"/>
      <c r="C121" s="16"/>
      <c r="D121" s="16"/>
      <c r="E121" s="16"/>
      <c r="F121" s="16"/>
      <c r="G121" s="16"/>
      <c r="H121" s="16"/>
    </row>
    <row r="122" spans="1:8">
      <c r="A122" s="16"/>
      <c r="B122" s="16"/>
      <c r="C122" s="16"/>
      <c r="D122" s="16"/>
      <c r="E122" s="16"/>
      <c r="F122" s="16"/>
      <c r="G122" s="16"/>
      <c r="H122" s="16"/>
    </row>
    <row r="123" spans="1:8">
      <c r="A123" s="16"/>
      <c r="B123" s="16"/>
      <c r="C123" s="16"/>
      <c r="D123" s="16"/>
      <c r="E123" s="16"/>
      <c r="F123" s="16"/>
      <c r="G123" s="16"/>
      <c r="H123" s="16"/>
    </row>
    <row r="124" spans="1:8" s="28" customFormat="1">
      <c r="A124" s="18"/>
      <c r="B124" s="23"/>
      <c r="C124" s="18"/>
      <c r="D124" s="18"/>
      <c r="E124" s="18"/>
      <c r="F124" s="18"/>
      <c r="G124" s="18"/>
      <c r="H124" s="18"/>
    </row>
    <row r="125" spans="1:8">
      <c r="A125" s="16"/>
      <c r="B125" s="20"/>
      <c r="C125" s="16"/>
      <c r="D125" s="16"/>
      <c r="E125" s="16"/>
      <c r="F125" s="16"/>
      <c r="G125" s="16"/>
      <c r="H125" s="16"/>
    </row>
    <row r="126" spans="1:8">
      <c r="A126" s="16"/>
      <c r="B126" s="20"/>
      <c r="C126" s="16"/>
      <c r="D126" s="16"/>
      <c r="E126" s="16"/>
      <c r="F126" s="16"/>
      <c r="G126" s="16"/>
      <c r="H126" s="16"/>
    </row>
    <row r="127" spans="1:8">
      <c r="A127" s="16"/>
      <c r="B127" s="20"/>
      <c r="C127" s="16"/>
      <c r="D127" s="16"/>
      <c r="E127" s="16"/>
      <c r="F127" s="16"/>
      <c r="G127" s="16"/>
      <c r="H127" s="16"/>
    </row>
    <row r="128" spans="1:8">
      <c r="A128" s="16"/>
      <c r="B128" s="20"/>
      <c r="C128" s="16"/>
      <c r="D128" s="16"/>
      <c r="E128" s="16"/>
      <c r="F128" s="16"/>
      <c r="G128" s="16"/>
      <c r="H128" s="16"/>
    </row>
    <row r="129" spans="1:8">
      <c r="A129" s="16"/>
      <c r="B129" s="20"/>
      <c r="C129" s="16"/>
      <c r="D129" s="16"/>
      <c r="E129" s="16"/>
      <c r="F129" s="16"/>
      <c r="G129" s="16"/>
      <c r="H129" s="16"/>
    </row>
    <row r="130" spans="1:8">
      <c r="A130" s="16"/>
      <c r="B130" s="20"/>
      <c r="C130" s="16"/>
      <c r="D130" s="16"/>
      <c r="E130" s="16"/>
      <c r="F130" s="16"/>
      <c r="G130" s="16"/>
      <c r="H130" s="16"/>
    </row>
    <row r="131" spans="1:8">
      <c r="A131" s="16"/>
      <c r="B131" s="20"/>
      <c r="C131" s="16"/>
      <c r="D131" s="16"/>
      <c r="E131" s="16"/>
      <c r="F131" s="16"/>
      <c r="G131" s="16"/>
      <c r="H131" s="16"/>
    </row>
    <row r="132" spans="1:8">
      <c r="A132" s="16"/>
      <c r="B132" s="20"/>
      <c r="C132" s="16"/>
      <c r="D132" s="16"/>
      <c r="E132" s="16"/>
      <c r="F132" s="16"/>
      <c r="G132" s="16"/>
      <c r="H132" s="16"/>
    </row>
    <row r="133" spans="1:8">
      <c r="A133" s="16"/>
      <c r="B133" s="20"/>
      <c r="C133" s="16"/>
      <c r="D133" s="16"/>
      <c r="E133" s="16"/>
      <c r="F133" s="16"/>
      <c r="G133" s="16"/>
      <c r="H133" s="16"/>
    </row>
    <row r="134" spans="1:8">
      <c r="A134" s="16"/>
      <c r="B134" s="20"/>
      <c r="C134" s="16"/>
      <c r="D134" s="16"/>
      <c r="E134" s="16"/>
      <c r="F134" s="16"/>
      <c r="G134" s="16"/>
      <c r="H134" s="16"/>
    </row>
    <row r="135" spans="1:8">
      <c r="A135" s="16"/>
      <c r="B135" s="20"/>
      <c r="C135" s="16"/>
      <c r="D135" s="16"/>
      <c r="E135" s="16"/>
      <c r="F135" s="16"/>
      <c r="G135" s="16"/>
      <c r="H135" s="16"/>
    </row>
    <row r="136" spans="1:8">
      <c r="A136" s="16"/>
      <c r="B136" s="20"/>
      <c r="C136" s="16"/>
      <c r="D136" s="16"/>
      <c r="E136" s="16"/>
      <c r="F136" s="16"/>
      <c r="G136" s="16"/>
      <c r="H136" s="16"/>
    </row>
    <row r="137" spans="1:8">
      <c r="A137" s="16"/>
      <c r="B137" s="20"/>
      <c r="C137" s="16"/>
      <c r="D137" s="16"/>
      <c r="E137" s="16"/>
      <c r="F137" s="16"/>
      <c r="G137" s="16"/>
      <c r="H137" s="16"/>
    </row>
    <row r="138" spans="1:8">
      <c r="A138" s="16"/>
      <c r="B138" s="20"/>
      <c r="C138" s="16"/>
      <c r="D138" s="16"/>
      <c r="E138" s="16"/>
      <c r="F138" s="16"/>
      <c r="G138" s="16"/>
      <c r="H138" s="16"/>
    </row>
    <row r="139" spans="1:8">
      <c r="A139" s="16"/>
      <c r="B139" s="20"/>
      <c r="C139" s="16"/>
      <c r="D139" s="16"/>
      <c r="E139" s="16"/>
      <c r="F139" s="16"/>
      <c r="G139" s="16"/>
      <c r="H139" s="16"/>
    </row>
    <row r="140" spans="1:8">
      <c r="A140" s="16"/>
      <c r="B140" s="20"/>
      <c r="C140" s="16"/>
      <c r="D140" s="16"/>
      <c r="E140" s="16"/>
      <c r="F140" s="16"/>
      <c r="G140" s="16"/>
      <c r="H140" s="16"/>
    </row>
    <row r="141" spans="1:8">
      <c r="A141" s="16"/>
      <c r="B141" s="16"/>
      <c r="C141" s="16"/>
      <c r="D141" s="16"/>
      <c r="E141" s="16"/>
      <c r="F141" s="16"/>
      <c r="G141" s="16"/>
      <c r="H141" s="16"/>
    </row>
    <row r="142" spans="1:8">
      <c r="A142" s="16"/>
      <c r="B142" s="16"/>
      <c r="C142" s="16"/>
      <c r="D142" s="16"/>
      <c r="E142" s="16"/>
      <c r="F142" s="16"/>
      <c r="G142" s="16"/>
      <c r="H142" s="16"/>
    </row>
    <row r="143" spans="1:8">
      <c r="A143" s="18"/>
      <c r="B143" s="16"/>
      <c r="C143" s="16"/>
      <c r="D143" s="16"/>
      <c r="E143" s="16"/>
      <c r="F143" s="16"/>
      <c r="G143" s="16"/>
      <c r="H143" s="16"/>
    </row>
    <row r="144" spans="1:8">
      <c r="A144" s="16"/>
      <c r="B144" s="16"/>
      <c r="C144" s="16"/>
      <c r="D144" s="16"/>
      <c r="E144" s="16"/>
      <c r="F144" s="16"/>
      <c r="G144" s="16"/>
      <c r="H144" s="16"/>
    </row>
    <row r="145" spans="1:8" s="28" customFormat="1">
      <c r="A145" s="18"/>
      <c r="B145" s="18"/>
      <c r="C145" s="18"/>
      <c r="D145" s="18"/>
      <c r="E145" s="18"/>
      <c r="F145" s="18"/>
      <c r="G145" s="18"/>
      <c r="H145" s="18"/>
    </row>
    <row r="146" spans="1:8">
      <c r="A146" s="16"/>
      <c r="B146" s="22"/>
      <c r="C146" s="16"/>
      <c r="D146" s="16"/>
      <c r="E146" s="16"/>
      <c r="F146" s="16"/>
      <c r="G146" s="16"/>
      <c r="H146" s="16"/>
    </row>
    <row r="147" spans="1:8">
      <c r="A147" s="16"/>
      <c r="B147" s="22"/>
      <c r="C147" s="16"/>
      <c r="D147" s="16"/>
      <c r="E147" s="16"/>
      <c r="F147" s="16"/>
      <c r="G147" s="16"/>
      <c r="H147" s="16"/>
    </row>
    <row r="148" spans="1:8">
      <c r="A148" s="16"/>
      <c r="B148" s="22"/>
      <c r="C148" s="16"/>
      <c r="D148" s="16"/>
      <c r="E148" s="16"/>
      <c r="F148" s="16"/>
      <c r="G148" s="16"/>
      <c r="H148" s="16"/>
    </row>
    <row r="149" spans="1:8">
      <c r="A149" s="16"/>
      <c r="B149" s="22"/>
      <c r="C149" s="16"/>
      <c r="D149" s="16"/>
      <c r="E149" s="16"/>
      <c r="F149" s="16"/>
      <c r="G149" s="16"/>
      <c r="H149" s="16"/>
    </row>
    <row r="150" spans="1:8">
      <c r="A150" s="16"/>
      <c r="B150" s="16"/>
      <c r="C150" s="16"/>
      <c r="D150" s="16"/>
      <c r="E150" s="16"/>
      <c r="F150" s="16"/>
      <c r="G150" s="16"/>
      <c r="H150" s="16"/>
    </row>
    <row r="151" spans="1:8">
      <c r="A151" s="16"/>
      <c r="B151" s="16"/>
      <c r="C151" s="16"/>
      <c r="D151" s="16"/>
      <c r="E151" s="16"/>
      <c r="F151" s="16"/>
      <c r="G151" s="16"/>
      <c r="H151" s="16"/>
    </row>
    <row r="152" spans="1:8">
      <c r="A152" s="16"/>
      <c r="B152" s="16"/>
      <c r="C152" s="16"/>
      <c r="D152" s="16"/>
      <c r="E152" s="16"/>
      <c r="F152" s="16"/>
      <c r="G152" s="16"/>
      <c r="H152" s="16"/>
    </row>
    <row r="153" spans="1:8">
      <c r="A153" s="16"/>
      <c r="B153" s="16"/>
      <c r="C153" s="16"/>
      <c r="D153" s="16"/>
      <c r="E153" s="16"/>
      <c r="F153" s="16"/>
      <c r="G153" s="16"/>
      <c r="H153" s="16"/>
    </row>
    <row r="154" spans="1:8">
      <c r="A154" s="18"/>
      <c r="B154" s="16"/>
      <c r="C154" s="16"/>
      <c r="D154" s="16"/>
      <c r="E154" s="16"/>
      <c r="F154" s="16"/>
      <c r="G154" s="16"/>
      <c r="H154" s="16"/>
    </row>
    <row r="155" spans="1:8">
      <c r="A155" s="16"/>
      <c r="B155" s="16"/>
      <c r="C155" s="16"/>
      <c r="D155" s="16"/>
      <c r="E155" s="16"/>
      <c r="F155" s="16"/>
      <c r="G155" s="16"/>
      <c r="H155" s="16"/>
    </row>
    <row r="156" spans="1:8" s="28" customFormat="1">
      <c r="A156" s="18"/>
      <c r="B156" s="18"/>
      <c r="C156" s="18"/>
      <c r="D156" s="18"/>
      <c r="E156" s="18"/>
      <c r="F156" s="18"/>
      <c r="G156" s="18"/>
      <c r="H156" s="18"/>
    </row>
    <row r="157" spans="1:8">
      <c r="A157" s="16"/>
      <c r="B157" s="16"/>
      <c r="C157" s="16"/>
      <c r="D157" s="16"/>
      <c r="E157" s="16"/>
      <c r="F157" s="16"/>
      <c r="G157" s="16"/>
      <c r="H157" s="16"/>
    </row>
    <row r="158" spans="1:8">
      <c r="A158" s="16"/>
      <c r="B158" s="16"/>
      <c r="C158" s="16"/>
      <c r="D158" s="16"/>
      <c r="E158" s="16"/>
      <c r="F158" s="16"/>
      <c r="G158" s="16"/>
      <c r="H158" s="16"/>
    </row>
    <row r="159" spans="1:8">
      <c r="A159" s="16"/>
      <c r="B159" s="16"/>
      <c r="C159" s="16"/>
      <c r="D159" s="16"/>
      <c r="E159" s="16"/>
      <c r="F159" s="16"/>
      <c r="G159" s="16"/>
      <c r="H159" s="16"/>
    </row>
    <row r="160" spans="1:8">
      <c r="A160" s="16"/>
      <c r="B160" s="16"/>
      <c r="C160" s="16"/>
      <c r="D160" s="16"/>
      <c r="E160" s="16"/>
      <c r="F160" s="16"/>
      <c r="G160" s="16"/>
      <c r="H160" s="16"/>
    </row>
    <row r="161" spans="1:9">
      <c r="A161" s="16"/>
      <c r="B161" s="16"/>
      <c r="C161" s="16"/>
      <c r="D161" s="16"/>
      <c r="E161" s="16"/>
      <c r="F161" s="16"/>
      <c r="G161" s="16"/>
      <c r="H161" s="16"/>
    </row>
    <row r="162" spans="1:9">
      <c r="A162" s="16"/>
      <c r="B162" s="16"/>
      <c r="C162" s="16"/>
      <c r="D162" s="16"/>
      <c r="E162" s="16"/>
      <c r="F162" s="16"/>
      <c r="G162" s="16"/>
      <c r="H162" s="16"/>
    </row>
    <row r="163" spans="1:9">
      <c r="A163" s="16"/>
      <c r="B163" s="16"/>
      <c r="C163" s="16"/>
      <c r="D163" s="16"/>
      <c r="E163" s="16"/>
      <c r="F163" s="16"/>
      <c r="G163" s="16"/>
      <c r="H163" s="16"/>
    </row>
    <row r="164" spans="1:9">
      <c r="A164" s="16"/>
      <c r="B164" s="16"/>
      <c r="C164" s="16"/>
      <c r="D164" s="16"/>
      <c r="E164" s="16"/>
      <c r="F164" s="16"/>
      <c r="G164" s="16"/>
      <c r="H164" s="16"/>
    </row>
    <row r="165" spans="1:9">
      <c r="A165" s="16"/>
      <c r="B165" s="16"/>
      <c r="C165" s="16"/>
      <c r="D165" s="16"/>
      <c r="E165" s="16"/>
      <c r="F165" s="16"/>
      <c r="G165" s="16"/>
      <c r="H165" s="16"/>
    </row>
    <row r="166" spans="1:9">
      <c r="A166" s="16"/>
      <c r="B166" s="16"/>
      <c r="C166" s="16"/>
      <c r="D166" s="16"/>
      <c r="E166" s="16"/>
      <c r="F166" s="16"/>
      <c r="G166" s="16"/>
      <c r="H166" s="16"/>
    </row>
    <row r="167" spans="1:9">
      <c r="A167" s="16"/>
      <c r="B167" s="16"/>
      <c r="C167" s="16"/>
      <c r="D167" s="16"/>
      <c r="E167" s="16"/>
      <c r="F167" s="16"/>
      <c r="G167" s="16"/>
      <c r="H167" s="16"/>
    </row>
    <row r="168" spans="1:9">
      <c r="A168" s="16"/>
      <c r="B168" s="16"/>
      <c r="C168" s="16"/>
      <c r="D168" s="16"/>
      <c r="E168" s="16"/>
      <c r="F168" s="16"/>
      <c r="G168" s="16"/>
      <c r="H168" s="16"/>
    </row>
    <row r="169" spans="1:9">
      <c r="A169" s="16"/>
      <c r="B169" s="16"/>
      <c r="C169" s="16"/>
      <c r="D169" s="16"/>
      <c r="E169" s="16"/>
      <c r="F169" s="16"/>
      <c r="G169" s="16"/>
      <c r="H169" s="16"/>
    </row>
    <row r="170" spans="1:9">
      <c r="A170" s="16"/>
      <c r="B170" s="16"/>
      <c r="C170" s="16"/>
      <c r="D170" s="16"/>
      <c r="E170" s="16"/>
      <c r="F170" s="16"/>
      <c r="G170" s="16"/>
      <c r="H170" s="16"/>
    </row>
    <row r="171" spans="1:9">
      <c r="A171" s="18"/>
      <c r="B171" s="16"/>
      <c r="C171" s="16"/>
      <c r="D171" s="16"/>
      <c r="E171" s="16"/>
      <c r="F171" s="16"/>
      <c r="G171" s="16"/>
      <c r="H171" s="16"/>
    </row>
    <row r="172" spans="1:9">
      <c r="A172" s="16"/>
      <c r="B172" s="16"/>
      <c r="C172" s="16"/>
      <c r="D172" s="16"/>
      <c r="E172" s="16"/>
      <c r="F172" s="16"/>
      <c r="G172" s="16"/>
      <c r="H172" s="16"/>
    </row>
    <row r="173" spans="1:9" s="28" customFormat="1">
      <c r="A173" s="729"/>
      <c r="B173" s="729"/>
      <c r="C173" s="729"/>
      <c r="D173" s="729"/>
      <c r="E173" s="729"/>
      <c r="F173" s="729"/>
      <c r="G173" s="729"/>
      <c r="H173" s="729"/>
      <c r="I173" s="728"/>
    </row>
    <row r="174" spans="1:9" s="28" customFormat="1">
      <c r="A174" s="729"/>
      <c r="B174" s="18"/>
      <c r="C174" s="18"/>
      <c r="D174" s="18"/>
      <c r="E174" s="18"/>
      <c r="F174" s="18"/>
      <c r="G174" s="18"/>
      <c r="H174" s="18"/>
      <c r="I174" s="728"/>
    </row>
    <row r="175" spans="1:9">
      <c r="A175" s="16"/>
      <c r="B175" s="16"/>
      <c r="C175" s="16"/>
      <c r="D175" s="16"/>
      <c r="E175" s="16"/>
      <c r="F175" s="16"/>
      <c r="G175" s="16"/>
      <c r="H175" s="16"/>
    </row>
    <row r="176" spans="1:9">
      <c r="A176" s="16"/>
      <c r="B176" s="16"/>
      <c r="C176" s="16"/>
      <c r="D176" s="16"/>
      <c r="E176" s="16"/>
      <c r="F176" s="16"/>
      <c r="G176" s="16"/>
      <c r="H176" s="16"/>
    </row>
    <row r="177" spans="1:8">
      <c r="A177" s="16"/>
      <c r="B177" s="16"/>
      <c r="C177" s="16"/>
      <c r="D177" s="16"/>
      <c r="E177" s="16"/>
      <c r="F177" s="16"/>
      <c r="G177" s="16"/>
      <c r="H177" s="16"/>
    </row>
    <row r="178" spans="1:8">
      <c r="A178" s="16"/>
      <c r="B178" s="16"/>
      <c r="C178" s="16"/>
      <c r="D178" s="16"/>
      <c r="E178" s="16"/>
      <c r="F178" s="16"/>
      <c r="G178" s="16"/>
      <c r="H178" s="16"/>
    </row>
    <row r="179" spans="1:8">
      <c r="A179" s="16"/>
      <c r="B179" s="16"/>
      <c r="C179" s="16"/>
      <c r="D179" s="16"/>
      <c r="E179" s="16"/>
      <c r="F179" s="16"/>
      <c r="G179" s="16"/>
      <c r="H179" s="16"/>
    </row>
    <row r="180" spans="1:8">
      <c r="A180" s="16"/>
      <c r="B180" s="16"/>
      <c r="C180" s="16"/>
      <c r="D180" s="16"/>
      <c r="E180" s="16"/>
      <c r="F180" s="16"/>
      <c r="G180" s="16"/>
      <c r="H180" s="16"/>
    </row>
    <row r="181" spans="1:8">
      <c r="A181" s="16"/>
      <c r="B181" s="16"/>
      <c r="C181" s="16"/>
      <c r="D181" s="16"/>
      <c r="E181" s="16"/>
      <c r="F181" s="16"/>
      <c r="G181" s="16"/>
      <c r="H181" s="16"/>
    </row>
    <row r="182" spans="1:8">
      <c r="A182" s="18"/>
      <c r="B182" s="16"/>
      <c r="C182" s="16"/>
      <c r="D182" s="16"/>
      <c r="E182" s="16"/>
      <c r="F182" s="16"/>
      <c r="G182" s="16"/>
      <c r="H182" s="16"/>
    </row>
    <row r="183" spans="1:8">
      <c r="A183" s="16"/>
      <c r="B183" s="16"/>
      <c r="C183" s="16"/>
      <c r="D183" s="16"/>
      <c r="E183" s="16"/>
      <c r="F183" s="16"/>
      <c r="G183" s="16"/>
      <c r="H183" s="16"/>
    </row>
    <row r="184" spans="1:8">
      <c r="A184" s="18"/>
      <c r="B184" s="16"/>
      <c r="C184" s="16"/>
      <c r="D184" s="16"/>
      <c r="E184" s="16"/>
      <c r="F184" s="16"/>
      <c r="G184" s="16"/>
      <c r="H184" s="16"/>
    </row>
    <row r="185" spans="1:8">
      <c r="A185" s="16"/>
      <c r="B185" s="16"/>
      <c r="C185" s="16"/>
      <c r="D185" s="16"/>
      <c r="E185" s="16"/>
      <c r="F185" s="16"/>
      <c r="G185" s="16"/>
      <c r="H185" s="16"/>
    </row>
    <row r="186" spans="1:8">
      <c r="A186" s="16"/>
      <c r="B186" s="16"/>
      <c r="C186" s="16"/>
      <c r="D186" s="16"/>
      <c r="E186" s="16"/>
      <c r="F186" s="16"/>
      <c r="G186" s="16"/>
      <c r="H186" s="16"/>
    </row>
    <row r="187" spans="1:8">
      <c r="A187" s="16"/>
      <c r="B187" s="16"/>
      <c r="C187" s="16"/>
      <c r="D187" s="16"/>
      <c r="E187" s="16"/>
      <c r="F187" s="16"/>
      <c r="G187" s="16"/>
      <c r="H187" s="16"/>
    </row>
    <row r="188" spans="1:8">
      <c r="A188" s="16"/>
      <c r="B188" s="16"/>
      <c r="C188" s="16"/>
      <c r="D188" s="16"/>
      <c r="E188" s="16"/>
      <c r="F188" s="16"/>
      <c r="G188" s="16"/>
      <c r="H188" s="16"/>
    </row>
    <row r="189" spans="1:8">
      <c r="A189" s="16"/>
      <c r="B189" s="16"/>
      <c r="C189" s="16"/>
      <c r="D189" s="16"/>
      <c r="E189" s="16"/>
      <c r="F189" s="16"/>
      <c r="G189" s="16"/>
      <c r="H189" s="16"/>
    </row>
    <row r="190" spans="1:8">
      <c r="A190" s="16"/>
      <c r="B190" s="16"/>
      <c r="C190" s="16"/>
      <c r="D190" s="16"/>
      <c r="E190" s="16"/>
      <c r="F190" s="16"/>
      <c r="G190" s="16"/>
      <c r="H190" s="16"/>
    </row>
    <row r="191" spans="1:8">
      <c r="A191" s="16"/>
      <c r="B191" s="16"/>
      <c r="C191" s="16"/>
      <c r="D191" s="16"/>
      <c r="E191" s="16"/>
      <c r="F191" s="16"/>
      <c r="G191" s="16"/>
      <c r="H191" s="16"/>
    </row>
    <row r="192" spans="1:8">
      <c r="A192" s="16"/>
      <c r="B192" s="16"/>
      <c r="C192" s="16"/>
      <c r="D192" s="16"/>
      <c r="E192" s="16"/>
      <c r="F192" s="16"/>
      <c r="G192" s="16"/>
      <c r="H192" s="16"/>
    </row>
    <row r="193" spans="1:8">
      <c r="A193" s="16"/>
      <c r="B193" s="16"/>
      <c r="C193" s="16"/>
      <c r="D193" s="16"/>
      <c r="E193" s="16"/>
      <c r="F193" s="16"/>
      <c r="G193" s="16"/>
      <c r="H193" s="16"/>
    </row>
    <row r="194" spans="1:8">
      <c r="A194" s="16"/>
      <c r="B194" s="16"/>
      <c r="C194" s="16"/>
      <c r="D194" s="16"/>
      <c r="E194" s="16"/>
      <c r="F194" s="16"/>
      <c r="G194" s="16"/>
      <c r="H194" s="16"/>
    </row>
    <row r="195" spans="1:8">
      <c r="A195" s="16"/>
      <c r="B195" s="16"/>
      <c r="C195" s="16"/>
      <c r="D195" s="16"/>
      <c r="E195" s="16"/>
      <c r="F195" s="16"/>
      <c r="G195" s="16"/>
      <c r="H195" s="16"/>
    </row>
    <row r="196" spans="1:8">
      <c r="A196" s="16"/>
      <c r="B196" s="16"/>
      <c r="C196" s="16"/>
      <c r="D196" s="16"/>
      <c r="E196" s="16"/>
      <c r="F196" s="16"/>
      <c r="G196" s="16"/>
      <c r="H196" s="16"/>
    </row>
    <row r="197" spans="1:8">
      <c r="A197" s="16"/>
      <c r="B197" s="16"/>
      <c r="C197" s="16"/>
      <c r="D197" s="16"/>
      <c r="E197" s="16"/>
      <c r="F197" s="16"/>
      <c r="G197" s="16"/>
      <c r="H197" s="16"/>
    </row>
    <row r="198" spans="1:8">
      <c r="A198" s="16"/>
      <c r="B198" s="16"/>
      <c r="C198" s="16"/>
      <c r="D198" s="16"/>
      <c r="E198" s="16"/>
      <c r="F198" s="16"/>
      <c r="G198" s="16"/>
      <c r="H198" s="16"/>
    </row>
    <row r="199" spans="1:8">
      <c r="A199" s="16"/>
      <c r="B199" s="16"/>
      <c r="C199" s="16"/>
      <c r="D199" s="16"/>
      <c r="E199" s="16"/>
      <c r="F199" s="16"/>
      <c r="G199" s="16"/>
      <c r="H199" s="16"/>
    </row>
    <row r="200" spans="1:8">
      <c r="A200" s="16"/>
      <c r="B200" s="16"/>
      <c r="C200" s="16"/>
      <c r="D200" s="16"/>
      <c r="E200" s="16"/>
      <c r="F200" s="16"/>
      <c r="G200" s="16"/>
      <c r="H200" s="16"/>
    </row>
    <row r="201" spans="1:8">
      <c r="A201" s="16"/>
      <c r="B201" s="16"/>
      <c r="C201" s="16"/>
      <c r="D201" s="16"/>
      <c r="E201" s="16"/>
      <c r="F201" s="16"/>
      <c r="G201" s="16"/>
      <c r="H201" s="16"/>
    </row>
    <row r="202" spans="1:8">
      <c r="A202" s="16"/>
      <c r="B202" s="16"/>
      <c r="C202" s="16"/>
      <c r="D202" s="16"/>
      <c r="E202" s="16"/>
      <c r="F202" s="16"/>
      <c r="G202" s="16"/>
      <c r="H202" s="16"/>
    </row>
    <row r="203" spans="1:8">
      <c r="A203" s="16"/>
      <c r="B203" s="16"/>
      <c r="C203" s="16"/>
      <c r="D203" s="16"/>
      <c r="E203" s="16"/>
      <c r="F203" s="16"/>
      <c r="G203" s="16"/>
      <c r="H203" s="16"/>
    </row>
    <row r="204" spans="1:8">
      <c r="A204" s="16"/>
      <c r="B204" s="16"/>
      <c r="C204" s="16"/>
      <c r="D204" s="16"/>
      <c r="E204" s="16"/>
      <c r="F204" s="16"/>
      <c r="G204" s="16"/>
      <c r="H204" s="16"/>
    </row>
    <row r="205" spans="1:8">
      <c r="A205" s="16"/>
      <c r="B205" s="16"/>
      <c r="C205" s="16"/>
      <c r="D205" s="16"/>
      <c r="E205" s="16"/>
      <c r="F205" s="16"/>
      <c r="G205" s="16"/>
      <c r="H205" s="16"/>
    </row>
    <row r="206" spans="1:8">
      <c r="A206" s="16"/>
      <c r="B206" s="16"/>
      <c r="C206" s="16"/>
      <c r="D206" s="16"/>
      <c r="E206" s="16"/>
      <c r="F206" s="16"/>
      <c r="G206" s="16"/>
      <c r="H206" s="16"/>
    </row>
    <row r="207" spans="1:8">
      <c r="A207" s="16"/>
      <c r="B207" s="16"/>
      <c r="C207" s="16"/>
      <c r="D207" s="16"/>
      <c r="E207" s="16"/>
      <c r="F207" s="16"/>
      <c r="G207" s="16"/>
      <c r="H207" s="16"/>
    </row>
    <row r="208" spans="1:8">
      <c r="A208" s="16"/>
      <c r="B208" s="16"/>
      <c r="C208" s="16"/>
      <c r="D208" s="16"/>
      <c r="E208" s="16"/>
      <c r="F208" s="16"/>
      <c r="G208" s="16"/>
      <c r="H208" s="16"/>
    </row>
    <row r="209" spans="1:8">
      <c r="A209" s="16"/>
      <c r="B209" s="16"/>
      <c r="C209" s="16"/>
      <c r="D209" s="16"/>
      <c r="E209" s="16"/>
      <c r="F209" s="16"/>
      <c r="G209" s="16"/>
      <c r="H209" s="16"/>
    </row>
    <row r="210" spans="1:8">
      <c r="A210" s="16"/>
      <c r="B210" s="16"/>
      <c r="C210" s="16"/>
      <c r="D210" s="16"/>
      <c r="E210" s="16"/>
      <c r="F210" s="16"/>
      <c r="G210" s="16"/>
      <c r="H210" s="16"/>
    </row>
    <row r="211" spans="1:8">
      <c r="A211" s="16"/>
      <c r="B211" s="16"/>
      <c r="C211" s="16"/>
      <c r="D211" s="16"/>
      <c r="E211" s="16"/>
      <c r="F211" s="16"/>
      <c r="G211" s="16"/>
      <c r="H211" s="16"/>
    </row>
    <row r="212" spans="1:8">
      <c r="A212" s="16"/>
      <c r="B212" s="16"/>
      <c r="C212" s="16"/>
      <c r="D212" s="16"/>
      <c r="E212" s="16"/>
      <c r="F212" s="16"/>
      <c r="G212" s="16"/>
      <c r="H212" s="16"/>
    </row>
    <row r="213" spans="1:8">
      <c r="A213" s="16"/>
      <c r="B213" s="16"/>
      <c r="C213" s="16"/>
      <c r="D213" s="16"/>
      <c r="E213" s="16"/>
      <c r="F213" s="16"/>
      <c r="G213" s="16"/>
      <c r="H213" s="16"/>
    </row>
    <row r="214" spans="1:8">
      <c r="A214" s="16"/>
      <c r="B214" s="16"/>
      <c r="C214" s="16"/>
      <c r="D214" s="16"/>
      <c r="E214" s="16"/>
      <c r="F214" s="16"/>
      <c r="G214" s="16"/>
      <c r="H214" s="16"/>
    </row>
    <row r="215" spans="1:8">
      <c r="A215" s="16"/>
      <c r="B215" s="16"/>
      <c r="C215" s="16"/>
      <c r="D215" s="16"/>
      <c r="E215" s="16"/>
      <c r="F215" s="16"/>
      <c r="G215" s="16"/>
      <c r="H215" s="16"/>
    </row>
    <row r="216" spans="1:8">
      <c r="A216" s="16"/>
      <c r="B216" s="16"/>
      <c r="C216" s="16"/>
      <c r="D216" s="16"/>
      <c r="E216" s="16"/>
      <c r="F216" s="16"/>
      <c r="G216" s="16"/>
      <c r="H216" s="16"/>
    </row>
    <row r="217" spans="1:8">
      <c r="A217" s="16"/>
      <c r="B217" s="16"/>
      <c r="C217" s="16"/>
      <c r="D217" s="16"/>
      <c r="E217" s="16"/>
      <c r="F217" s="16"/>
      <c r="G217" s="16"/>
      <c r="H217" s="16"/>
    </row>
    <row r="218" spans="1:8">
      <c r="A218" s="16"/>
      <c r="B218" s="16"/>
      <c r="C218" s="16"/>
      <c r="D218" s="16"/>
      <c r="E218" s="16"/>
      <c r="F218" s="16"/>
      <c r="G218" s="16"/>
      <c r="H218" s="16"/>
    </row>
    <row r="219" spans="1:8">
      <c r="A219" s="16"/>
      <c r="B219" s="16"/>
      <c r="C219" s="16"/>
      <c r="D219" s="16"/>
      <c r="E219" s="16"/>
      <c r="F219" s="16"/>
      <c r="G219" s="16"/>
      <c r="H219" s="16"/>
    </row>
    <row r="220" spans="1:8">
      <c r="A220" s="16"/>
      <c r="B220" s="16"/>
      <c r="C220" s="16"/>
      <c r="D220" s="16"/>
      <c r="E220" s="16"/>
      <c r="F220" s="16"/>
      <c r="G220" s="16"/>
      <c r="H220" s="16"/>
    </row>
    <row r="221" spans="1:8">
      <c r="A221" s="16"/>
      <c r="B221" s="16"/>
      <c r="C221" s="16"/>
      <c r="D221" s="16"/>
      <c r="E221" s="16"/>
      <c r="F221" s="16"/>
      <c r="G221" s="16"/>
      <c r="H221" s="16"/>
    </row>
    <row r="222" spans="1:8">
      <c r="A222" s="16"/>
      <c r="B222" s="16"/>
      <c r="C222" s="16"/>
      <c r="D222" s="16"/>
      <c r="E222" s="16"/>
      <c r="F222" s="16"/>
      <c r="G222" s="16"/>
      <c r="H222" s="16"/>
    </row>
    <row r="223" spans="1:8">
      <c r="A223" s="16"/>
      <c r="B223" s="16"/>
      <c r="C223" s="16"/>
      <c r="D223" s="16"/>
      <c r="E223" s="16"/>
      <c r="F223" s="16"/>
      <c r="G223" s="16"/>
      <c r="H223" s="16"/>
    </row>
    <row r="224" spans="1:8">
      <c r="A224" s="16"/>
      <c r="B224" s="16"/>
      <c r="C224" s="16"/>
      <c r="D224" s="16"/>
      <c r="E224" s="16"/>
      <c r="F224" s="16"/>
      <c r="G224" s="16"/>
      <c r="H224" s="16"/>
    </row>
    <row r="225" spans="1:8">
      <c r="A225" s="16"/>
      <c r="B225" s="16"/>
      <c r="C225" s="16"/>
      <c r="D225" s="16"/>
      <c r="E225" s="16"/>
      <c r="F225" s="16"/>
      <c r="G225" s="16"/>
      <c r="H225" s="16"/>
    </row>
    <row r="226" spans="1:8">
      <c r="A226" s="16"/>
      <c r="B226" s="16"/>
      <c r="C226" s="16"/>
      <c r="D226" s="16"/>
      <c r="E226" s="16"/>
      <c r="F226" s="16"/>
      <c r="G226" s="16"/>
      <c r="H226" s="16"/>
    </row>
    <row r="227" spans="1:8">
      <c r="A227" s="16"/>
      <c r="B227" s="16"/>
      <c r="C227" s="16"/>
      <c r="D227" s="16"/>
      <c r="E227" s="16"/>
      <c r="F227" s="16"/>
      <c r="G227" s="16"/>
      <c r="H227" s="16"/>
    </row>
    <row r="228" spans="1:8">
      <c r="A228" s="16"/>
      <c r="B228" s="16"/>
      <c r="C228" s="16"/>
      <c r="D228" s="16"/>
      <c r="E228" s="16"/>
      <c r="F228" s="16"/>
      <c r="G228" s="16"/>
      <c r="H228" s="16"/>
    </row>
    <row r="229" spans="1:8">
      <c r="A229" s="16"/>
      <c r="B229" s="16"/>
      <c r="C229" s="16"/>
      <c r="D229" s="16"/>
      <c r="E229" s="16"/>
      <c r="F229" s="16"/>
      <c r="G229" s="16"/>
      <c r="H229" s="16"/>
    </row>
    <row r="230" spans="1:8">
      <c r="A230" s="16"/>
      <c r="B230" s="16"/>
      <c r="C230" s="16"/>
      <c r="D230" s="16"/>
      <c r="E230" s="16"/>
      <c r="F230" s="16"/>
      <c r="G230" s="16"/>
      <c r="H230" s="16"/>
    </row>
    <row r="231" spans="1:8">
      <c r="A231" s="16"/>
      <c r="B231" s="16"/>
      <c r="C231" s="16"/>
      <c r="D231" s="16"/>
      <c r="E231" s="16"/>
      <c r="F231" s="16"/>
      <c r="G231" s="16"/>
      <c r="H231" s="16"/>
    </row>
    <row r="232" spans="1:8">
      <c r="A232" s="16"/>
      <c r="B232" s="16"/>
      <c r="C232" s="16"/>
      <c r="D232" s="16"/>
      <c r="E232" s="16"/>
      <c r="F232" s="16"/>
      <c r="G232" s="16"/>
      <c r="H232" s="16"/>
    </row>
    <row r="233" spans="1:8">
      <c r="A233" s="16"/>
      <c r="B233" s="16"/>
      <c r="C233" s="16"/>
      <c r="D233" s="16"/>
      <c r="E233" s="16"/>
      <c r="F233" s="16"/>
      <c r="G233" s="16"/>
      <c r="H233" s="16"/>
    </row>
    <row r="234" spans="1:8">
      <c r="A234" s="16"/>
      <c r="B234" s="16"/>
      <c r="C234" s="16"/>
      <c r="D234" s="16"/>
      <c r="E234" s="16"/>
      <c r="F234" s="16"/>
      <c r="G234" s="16"/>
      <c r="H234" s="16"/>
    </row>
    <row r="235" spans="1:8">
      <c r="A235" s="16"/>
      <c r="B235" s="16"/>
      <c r="C235" s="16"/>
      <c r="D235" s="16"/>
      <c r="E235" s="16"/>
      <c r="F235" s="16"/>
      <c r="G235" s="16"/>
      <c r="H235" s="16"/>
    </row>
    <row r="236" spans="1:8">
      <c r="A236" s="16"/>
      <c r="B236" s="16"/>
      <c r="C236" s="16"/>
      <c r="D236" s="16"/>
      <c r="E236" s="16"/>
      <c r="F236" s="16"/>
      <c r="G236" s="16"/>
      <c r="H236" s="16"/>
    </row>
    <row r="237" spans="1:8">
      <c r="A237" s="16"/>
      <c r="B237" s="16"/>
      <c r="C237" s="16"/>
      <c r="D237" s="16"/>
      <c r="E237" s="16"/>
      <c r="F237" s="16"/>
      <c r="G237" s="16"/>
      <c r="H237" s="16"/>
    </row>
    <row r="238" spans="1:8">
      <c r="A238" s="16"/>
      <c r="B238" s="16"/>
      <c r="C238" s="16"/>
      <c r="D238" s="16"/>
      <c r="E238" s="16"/>
      <c r="F238" s="16"/>
      <c r="G238" s="16"/>
      <c r="H238" s="16"/>
    </row>
    <row r="239" spans="1:8">
      <c r="A239" s="16"/>
      <c r="B239" s="16"/>
      <c r="C239" s="16"/>
      <c r="D239" s="16"/>
      <c r="E239" s="16"/>
      <c r="F239" s="16"/>
      <c r="G239" s="16"/>
      <c r="H239" s="16"/>
    </row>
    <row r="240" spans="1:8">
      <c r="A240" s="16"/>
      <c r="B240" s="16"/>
      <c r="C240" s="16"/>
      <c r="D240" s="16"/>
      <c r="E240" s="16"/>
      <c r="F240" s="16"/>
      <c r="G240" s="16"/>
      <c r="H240" s="16"/>
    </row>
    <row r="241" spans="1:8">
      <c r="A241" s="16"/>
      <c r="B241" s="16"/>
      <c r="C241" s="16"/>
      <c r="D241" s="16"/>
      <c r="E241" s="16"/>
      <c r="F241" s="16"/>
      <c r="G241" s="16"/>
      <c r="H241" s="16"/>
    </row>
    <row r="242" spans="1:8">
      <c r="A242" s="16"/>
      <c r="B242" s="16"/>
      <c r="C242" s="16"/>
      <c r="D242" s="16"/>
      <c r="E242" s="16"/>
      <c r="F242" s="16"/>
      <c r="G242" s="16"/>
      <c r="H242" s="16"/>
    </row>
    <row r="243" spans="1:8">
      <c r="A243" s="16"/>
      <c r="B243" s="16"/>
      <c r="C243" s="16"/>
      <c r="D243" s="16"/>
      <c r="E243" s="16"/>
      <c r="F243" s="16"/>
      <c r="G243" s="16"/>
      <c r="H243" s="16"/>
    </row>
    <row r="244" spans="1:8">
      <c r="A244" s="16"/>
      <c r="B244" s="16"/>
      <c r="C244" s="16"/>
      <c r="D244" s="16"/>
      <c r="E244" s="16"/>
      <c r="F244" s="16"/>
      <c r="G244" s="16"/>
      <c r="H244" s="16"/>
    </row>
    <row r="245" spans="1:8">
      <c r="A245" s="16"/>
      <c r="B245" s="16"/>
      <c r="C245" s="16"/>
      <c r="D245" s="16"/>
      <c r="E245" s="16"/>
      <c r="F245" s="16"/>
      <c r="G245" s="16"/>
      <c r="H245" s="16"/>
    </row>
    <row r="246" spans="1:8">
      <c r="A246" s="16"/>
      <c r="B246" s="16"/>
      <c r="C246" s="16"/>
      <c r="D246" s="16"/>
      <c r="E246" s="16"/>
      <c r="F246" s="16"/>
      <c r="G246" s="16"/>
      <c r="H246" s="16"/>
    </row>
    <row r="247" spans="1:8">
      <c r="A247" s="16"/>
      <c r="B247" s="16"/>
      <c r="C247" s="16"/>
      <c r="D247" s="16"/>
      <c r="E247" s="16"/>
      <c r="F247" s="16"/>
      <c r="G247" s="16"/>
      <c r="H247" s="16"/>
    </row>
    <row r="248" spans="1:8">
      <c r="A248" s="16"/>
      <c r="B248" s="16"/>
      <c r="C248" s="16"/>
      <c r="D248" s="16"/>
      <c r="E248" s="16"/>
      <c r="F248" s="16"/>
      <c r="G248" s="16"/>
      <c r="H248" s="16"/>
    </row>
    <row r="249" spans="1:8">
      <c r="A249" s="16"/>
      <c r="B249" s="16"/>
      <c r="C249" s="16"/>
      <c r="D249" s="16"/>
      <c r="E249" s="16"/>
      <c r="F249" s="16"/>
      <c r="G249" s="16"/>
      <c r="H249" s="16"/>
    </row>
    <row r="250" spans="1:8">
      <c r="A250" s="16"/>
      <c r="B250" s="16"/>
      <c r="C250" s="16"/>
      <c r="D250" s="16"/>
      <c r="E250" s="16"/>
      <c r="F250" s="16"/>
      <c r="G250" s="16"/>
      <c r="H250" s="16"/>
    </row>
    <row r="251" spans="1:8">
      <c r="A251" s="16"/>
      <c r="B251" s="16"/>
      <c r="C251" s="16"/>
      <c r="D251" s="16"/>
      <c r="E251" s="16"/>
      <c r="F251" s="16"/>
      <c r="G251" s="16"/>
      <c r="H251" s="16"/>
    </row>
    <row r="252" spans="1:8">
      <c r="A252" s="16"/>
      <c r="B252" s="16"/>
      <c r="C252" s="16"/>
      <c r="D252" s="16"/>
      <c r="E252" s="16"/>
      <c r="F252" s="16"/>
      <c r="G252" s="16"/>
      <c r="H252" s="16"/>
    </row>
    <row r="253" spans="1:8">
      <c r="A253" s="16"/>
      <c r="B253" s="16"/>
      <c r="C253" s="16"/>
      <c r="D253" s="16"/>
      <c r="E253" s="16"/>
      <c r="F253" s="16"/>
      <c r="G253" s="16"/>
      <c r="H253" s="16"/>
    </row>
    <row r="254" spans="1:8">
      <c r="A254" s="16"/>
      <c r="B254" s="16"/>
      <c r="C254" s="16"/>
      <c r="D254" s="16"/>
      <c r="E254" s="16"/>
      <c r="F254" s="16"/>
      <c r="G254" s="16"/>
      <c r="H254" s="16"/>
    </row>
    <row r="255" spans="1:8">
      <c r="A255" s="16"/>
      <c r="B255" s="16"/>
      <c r="C255" s="16"/>
      <c r="D255" s="16"/>
      <c r="E255" s="16"/>
      <c r="F255" s="16"/>
      <c r="G255" s="16"/>
      <c r="H255" s="16"/>
    </row>
    <row r="256" spans="1:8">
      <c r="A256" s="16"/>
      <c r="B256" s="16"/>
      <c r="C256" s="16"/>
      <c r="D256" s="16"/>
      <c r="E256" s="16"/>
      <c r="F256" s="16"/>
      <c r="G256" s="16"/>
      <c r="H256" s="16"/>
    </row>
    <row r="257" spans="1:8">
      <c r="A257" s="16"/>
      <c r="B257" s="16"/>
      <c r="C257" s="16"/>
      <c r="D257" s="16"/>
      <c r="E257" s="16"/>
      <c r="F257" s="16"/>
      <c r="G257" s="16"/>
      <c r="H257" s="16"/>
    </row>
    <row r="258" spans="1:8">
      <c r="A258" s="16"/>
      <c r="B258" s="16"/>
      <c r="C258" s="16"/>
      <c r="D258" s="16"/>
      <c r="E258" s="16"/>
      <c r="F258" s="16"/>
      <c r="G258" s="16"/>
      <c r="H258" s="16"/>
    </row>
    <row r="259" spans="1:8">
      <c r="A259" s="16"/>
      <c r="B259" s="16"/>
      <c r="C259" s="16"/>
      <c r="D259" s="16"/>
      <c r="E259" s="16"/>
      <c r="F259" s="16"/>
      <c r="G259" s="16"/>
      <c r="H259" s="16"/>
    </row>
    <row r="260" spans="1:8">
      <c r="A260" s="16"/>
      <c r="B260" s="16"/>
      <c r="C260" s="16"/>
      <c r="D260" s="16"/>
      <c r="E260" s="16"/>
      <c r="F260" s="16"/>
      <c r="G260" s="16"/>
      <c r="H260" s="16"/>
    </row>
    <row r="261" spans="1:8">
      <c r="A261" s="16"/>
      <c r="B261" s="16"/>
      <c r="C261" s="16"/>
      <c r="D261" s="16"/>
      <c r="E261" s="16"/>
      <c r="F261" s="16"/>
      <c r="G261" s="16"/>
      <c r="H261" s="16"/>
    </row>
    <row r="262" spans="1:8">
      <c r="A262" s="16"/>
      <c r="B262" s="16"/>
      <c r="C262" s="16"/>
      <c r="D262" s="16"/>
      <c r="E262" s="16"/>
      <c r="F262" s="16"/>
      <c r="G262" s="16"/>
      <c r="H262" s="16"/>
    </row>
    <row r="263" spans="1:8">
      <c r="A263" s="16"/>
      <c r="B263" s="16"/>
      <c r="C263" s="16"/>
      <c r="D263" s="16"/>
      <c r="E263" s="16"/>
      <c r="F263" s="16"/>
      <c r="G263" s="16"/>
      <c r="H263" s="16"/>
    </row>
    <row r="264" spans="1:8">
      <c r="A264" s="16"/>
      <c r="B264" s="16"/>
      <c r="C264" s="16"/>
      <c r="D264" s="16"/>
      <c r="E264" s="16"/>
      <c r="F264" s="16"/>
      <c r="G264" s="16"/>
      <c r="H264" s="16"/>
    </row>
    <row r="265" spans="1:8">
      <c r="A265" s="16"/>
      <c r="B265" s="16"/>
      <c r="C265" s="16"/>
      <c r="D265" s="16"/>
      <c r="E265" s="16"/>
      <c r="F265" s="16"/>
      <c r="G265" s="16"/>
      <c r="H265" s="16"/>
    </row>
    <row r="266" spans="1:8">
      <c r="A266" s="16"/>
      <c r="B266" s="16"/>
      <c r="C266" s="16"/>
      <c r="D266" s="16"/>
      <c r="E266" s="16"/>
      <c r="F266" s="16"/>
      <c r="G266" s="16"/>
      <c r="H266" s="16"/>
    </row>
    <row r="267" spans="1:8">
      <c r="A267" s="16"/>
      <c r="B267" s="16"/>
      <c r="C267" s="16"/>
      <c r="D267" s="16"/>
      <c r="E267" s="16"/>
      <c r="F267" s="16"/>
      <c r="G267" s="16"/>
      <c r="H267" s="16"/>
    </row>
    <row r="268" spans="1:8">
      <c r="A268" s="16"/>
      <c r="B268" s="16"/>
      <c r="C268" s="16"/>
      <c r="D268" s="16"/>
      <c r="E268" s="16"/>
      <c r="F268" s="16"/>
      <c r="G268" s="16"/>
      <c r="H268" s="16"/>
    </row>
    <row r="269" spans="1:8">
      <c r="A269" s="16"/>
      <c r="B269" s="16"/>
      <c r="C269" s="16"/>
      <c r="D269" s="16"/>
      <c r="E269" s="16"/>
      <c r="F269" s="16"/>
      <c r="G269" s="16"/>
      <c r="H269" s="16"/>
    </row>
    <row r="270" spans="1:8">
      <c r="A270" s="16"/>
      <c r="B270" s="16"/>
      <c r="C270" s="16"/>
      <c r="D270" s="16"/>
      <c r="E270" s="16"/>
      <c r="F270" s="16"/>
      <c r="G270" s="16"/>
      <c r="H270" s="16"/>
    </row>
    <row r="271" spans="1:8">
      <c r="A271" s="16"/>
      <c r="B271" s="16"/>
      <c r="C271" s="16"/>
      <c r="D271" s="16"/>
      <c r="E271" s="16"/>
      <c r="F271" s="16"/>
      <c r="G271" s="16"/>
      <c r="H271" s="16"/>
    </row>
    <row r="272" spans="1:8">
      <c r="A272" s="16"/>
      <c r="B272" s="16"/>
      <c r="C272" s="16"/>
      <c r="D272" s="16"/>
      <c r="E272" s="16"/>
      <c r="F272" s="16"/>
      <c r="G272" s="16"/>
      <c r="H272" s="16"/>
    </row>
    <row r="273" spans="1:8">
      <c r="A273" s="16"/>
      <c r="B273" s="16"/>
      <c r="C273" s="16"/>
      <c r="D273" s="16"/>
      <c r="E273" s="16"/>
      <c r="F273" s="16"/>
      <c r="G273" s="16"/>
      <c r="H273" s="16"/>
    </row>
    <row r="274" spans="1:8">
      <c r="A274" s="16"/>
      <c r="B274" s="16"/>
      <c r="C274" s="16"/>
      <c r="D274" s="16"/>
      <c r="E274" s="16"/>
      <c r="F274" s="16"/>
      <c r="G274" s="16"/>
      <c r="H274" s="16"/>
    </row>
    <row r="275" spans="1:8">
      <c r="A275" s="16"/>
      <c r="B275" s="16"/>
      <c r="C275" s="16"/>
      <c r="D275" s="16"/>
      <c r="E275" s="16"/>
      <c r="F275" s="16"/>
      <c r="G275" s="16"/>
      <c r="H275" s="16"/>
    </row>
    <row r="276" spans="1:8">
      <c r="A276" s="16"/>
      <c r="B276" s="16"/>
      <c r="C276" s="16"/>
      <c r="D276" s="16"/>
      <c r="E276" s="16"/>
      <c r="F276" s="16"/>
      <c r="G276" s="16"/>
      <c r="H276" s="16"/>
    </row>
    <row r="277" spans="1:8">
      <c r="A277" s="16"/>
      <c r="B277" s="16"/>
      <c r="C277" s="16"/>
      <c r="D277" s="16"/>
      <c r="E277" s="16"/>
      <c r="F277" s="16"/>
      <c r="G277" s="16"/>
      <c r="H277" s="16"/>
    </row>
    <row r="278" spans="1:8">
      <c r="A278" s="16"/>
      <c r="B278" s="16"/>
      <c r="C278" s="16"/>
      <c r="D278" s="16"/>
      <c r="E278" s="16"/>
      <c r="F278" s="16"/>
      <c r="G278" s="16"/>
      <c r="H278" s="16"/>
    </row>
    <row r="279" spans="1:8">
      <c r="A279" s="16"/>
      <c r="B279" s="16"/>
      <c r="C279" s="16"/>
      <c r="D279" s="16"/>
      <c r="E279" s="16"/>
      <c r="F279" s="16"/>
      <c r="G279" s="16"/>
      <c r="H279" s="16"/>
    </row>
    <row r="280" spans="1:8">
      <c r="A280" s="16"/>
      <c r="B280" s="16"/>
      <c r="C280" s="16"/>
      <c r="D280" s="16"/>
      <c r="E280" s="16"/>
      <c r="F280" s="16"/>
      <c r="G280" s="16"/>
      <c r="H280" s="16"/>
    </row>
    <row r="281" spans="1:8">
      <c r="A281" s="16"/>
      <c r="B281" s="16"/>
      <c r="C281" s="16"/>
      <c r="D281" s="16"/>
      <c r="E281" s="16"/>
      <c r="F281" s="16"/>
      <c r="G281" s="16"/>
      <c r="H281" s="16"/>
    </row>
    <row r="282" spans="1:8">
      <c r="A282" s="16"/>
      <c r="B282" s="16"/>
      <c r="C282" s="16"/>
      <c r="D282" s="16"/>
      <c r="E282" s="16"/>
      <c r="F282" s="16"/>
      <c r="G282" s="16"/>
      <c r="H282" s="16"/>
    </row>
    <row r="283" spans="1:8">
      <c r="A283" s="16"/>
      <c r="B283" s="16"/>
      <c r="C283" s="16"/>
      <c r="D283" s="16"/>
      <c r="E283" s="16"/>
      <c r="F283" s="16"/>
      <c r="G283" s="16"/>
      <c r="H283" s="16"/>
    </row>
    <row r="284" spans="1:8">
      <c r="A284" s="16"/>
      <c r="B284" s="16"/>
      <c r="C284" s="16"/>
      <c r="D284" s="16"/>
      <c r="E284" s="16"/>
      <c r="F284" s="16"/>
      <c r="G284" s="16"/>
      <c r="H284" s="16"/>
    </row>
    <row r="285" spans="1:8">
      <c r="A285" s="16"/>
      <c r="B285" s="16"/>
      <c r="C285" s="16"/>
      <c r="D285" s="16"/>
      <c r="E285" s="16"/>
      <c r="F285" s="16"/>
      <c r="G285" s="16"/>
      <c r="H285" s="16"/>
    </row>
    <row r="286" spans="1:8">
      <c r="A286" s="16"/>
      <c r="B286" s="16"/>
      <c r="C286" s="16"/>
      <c r="D286" s="16"/>
      <c r="E286" s="16"/>
      <c r="F286" s="16"/>
      <c r="G286" s="16"/>
      <c r="H286" s="16"/>
    </row>
    <row r="287" spans="1:8">
      <c r="A287" s="16"/>
      <c r="B287" s="16"/>
      <c r="C287" s="16"/>
      <c r="D287" s="16"/>
      <c r="E287" s="16"/>
      <c r="F287" s="16"/>
      <c r="G287" s="16"/>
      <c r="H287" s="16"/>
    </row>
    <row r="288" spans="1:8">
      <c r="A288" s="16"/>
      <c r="B288" s="16"/>
      <c r="C288" s="16"/>
      <c r="D288" s="16"/>
      <c r="E288" s="16"/>
      <c r="F288" s="16"/>
      <c r="G288" s="16"/>
      <c r="H288" s="16"/>
    </row>
    <row r="289" spans="1:8">
      <c r="A289" s="16"/>
      <c r="B289" s="16"/>
      <c r="C289" s="16"/>
      <c r="D289" s="16"/>
      <c r="E289" s="16"/>
      <c r="F289" s="16"/>
      <c r="G289" s="16"/>
      <c r="H289" s="16"/>
    </row>
    <row r="290" spans="1:8">
      <c r="A290" s="16"/>
      <c r="B290" s="16"/>
      <c r="C290" s="16"/>
      <c r="D290" s="16"/>
      <c r="E290" s="16"/>
      <c r="F290" s="16"/>
      <c r="G290" s="16"/>
      <c r="H290" s="16"/>
    </row>
    <row r="291" spans="1:8">
      <c r="A291" s="16"/>
      <c r="B291" s="16"/>
      <c r="C291" s="16"/>
      <c r="D291" s="16"/>
      <c r="E291" s="16"/>
      <c r="F291" s="16"/>
      <c r="G291" s="16"/>
      <c r="H291" s="16"/>
    </row>
    <row r="292" spans="1:8">
      <c r="A292" s="16"/>
      <c r="B292" s="16"/>
      <c r="C292" s="16"/>
      <c r="D292" s="16"/>
      <c r="E292" s="16"/>
      <c r="F292" s="16"/>
      <c r="G292" s="16"/>
      <c r="H292" s="16"/>
    </row>
    <row r="293" spans="1:8">
      <c r="A293" s="16"/>
      <c r="B293" s="16"/>
      <c r="C293" s="16"/>
      <c r="D293" s="16"/>
      <c r="E293" s="16"/>
      <c r="F293" s="16"/>
      <c r="G293" s="16"/>
      <c r="H293" s="16"/>
    </row>
    <row r="294" spans="1:8">
      <c r="A294" s="16"/>
      <c r="B294" s="16"/>
      <c r="C294" s="16"/>
      <c r="D294" s="16"/>
      <c r="E294" s="16"/>
      <c r="F294" s="16"/>
      <c r="G294" s="16"/>
      <c r="H294" s="16"/>
    </row>
    <row r="295" spans="1:8">
      <c r="A295" s="16"/>
      <c r="B295" s="16"/>
      <c r="C295" s="16"/>
      <c r="D295" s="16"/>
      <c r="E295" s="16"/>
      <c r="F295" s="16"/>
      <c r="G295" s="16"/>
      <c r="H295" s="16"/>
    </row>
    <row r="296" spans="1:8">
      <c r="A296" s="16"/>
      <c r="B296" s="16"/>
      <c r="C296" s="16"/>
      <c r="D296" s="16"/>
      <c r="E296" s="16"/>
      <c r="F296" s="16"/>
      <c r="G296" s="16"/>
      <c r="H296" s="16"/>
    </row>
    <row r="297" spans="1:8">
      <c r="A297" s="16"/>
      <c r="B297" s="16"/>
      <c r="C297" s="16"/>
      <c r="D297" s="16"/>
      <c r="E297" s="16"/>
      <c r="F297" s="16"/>
      <c r="G297" s="16"/>
      <c r="H297" s="16"/>
    </row>
    <row r="298" spans="1:8">
      <c r="A298" s="16"/>
      <c r="B298" s="16"/>
      <c r="C298" s="16"/>
      <c r="D298" s="16"/>
      <c r="E298" s="16"/>
      <c r="F298" s="16"/>
      <c r="G298" s="16"/>
      <c r="H298" s="16"/>
    </row>
    <row r="299" spans="1:8">
      <c r="A299" s="16"/>
      <c r="B299" s="16"/>
      <c r="C299" s="16"/>
      <c r="D299" s="16"/>
      <c r="E299" s="16"/>
      <c r="F299" s="16"/>
      <c r="G299" s="16"/>
      <c r="H299" s="16"/>
    </row>
    <row r="300" spans="1:8">
      <c r="A300" s="16"/>
      <c r="B300" s="16"/>
      <c r="C300" s="16"/>
      <c r="D300" s="16"/>
      <c r="E300" s="16"/>
      <c r="F300" s="16"/>
      <c r="G300" s="16"/>
      <c r="H300" s="16"/>
    </row>
    <row r="301" spans="1:8">
      <c r="A301" s="16"/>
      <c r="B301" s="16"/>
      <c r="C301" s="16"/>
      <c r="D301" s="16"/>
      <c r="E301" s="16"/>
      <c r="F301" s="16"/>
      <c r="G301" s="16"/>
      <c r="H301" s="16"/>
    </row>
    <row r="302" spans="1:8">
      <c r="A302" s="16"/>
      <c r="B302" s="16"/>
      <c r="C302" s="16"/>
      <c r="D302" s="16"/>
      <c r="E302" s="16"/>
      <c r="F302" s="16"/>
      <c r="G302" s="16"/>
      <c r="H302" s="16"/>
    </row>
    <row r="303" spans="1:8">
      <c r="A303" s="16"/>
      <c r="B303" s="16"/>
      <c r="C303" s="16"/>
      <c r="D303" s="16"/>
      <c r="E303" s="16"/>
      <c r="F303" s="16"/>
      <c r="G303" s="16"/>
      <c r="H303" s="16"/>
    </row>
    <row r="304" spans="1:8">
      <c r="A304" s="16"/>
      <c r="B304" s="16"/>
      <c r="C304" s="16"/>
      <c r="D304" s="16"/>
      <c r="E304" s="16"/>
      <c r="F304" s="16"/>
      <c r="G304" s="16"/>
      <c r="H304" s="16"/>
    </row>
    <row r="305" spans="1:8">
      <c r="A305" s="16"/>
      <c r="B305" s="16"/>
      <c r="C305" s="16"/>
      <c r="D305" s="16"/>
      <c r="E305" s="16"/>
      <c r="F305" s="16"/>
      <c r="G305" s="16"/>
      <c r="H305" s="16"/>
    </row>
    <row r="306" spans="1:8">
      <c r="A306" s="16"/>
      <c r="B306" s="16"/>
      <c r="C306" s="16"/>
      <c r="D306" s="16"/>
      <c r="E306" s="16"/>
      <c r="F306" s="16"/>
      <c r="G306" s="16"/>
      <c r="H306" s="16"/>
    </row>
    <row r="307" spans="1:8">
      <c r="A307" s="16"/>
      <c r="B307" s="16"/>
      <c r="C307" s="16"/>
      <c r="D307" s="16"/>
      <c r="E307" s="16"/>
      <c r="F307" s="16"/>
      <c r="G307" s="16"/>
      <c r="H307" s="16"/>
    </row>
    <row r="308" spans="1:8">
      <c r="A308" s="16"/>
      <c r="B308" s="16"/>
      <c r="C308" s="16"/>
      <c r="D308" s="16"/>
      <c r="E308" s="16"/>
      <c r="F308" s="16"/>
      <c r="G308" s="16"/>
      <c r="H308" s="16"/>
    </row>
    <row r="309" spans="1:8">
      <c r="A309" s="16"/>
      <c r="B309" s="16"/>
      <c r="C309" s="16"/>
      <c r="D309" s="16"/>
      <c r="E309" s="16"/>
      <c r="F309" s="16"/>
      <c r="G309" s="16"/>
      <c r="H309" s="16"/>
    </row>
    <row r="310" spans="1:8">
      <c r="A310" s="16"/>
      <c r="B310" s="16"/>
      <c r="C310" s="16"/>
      <c r="D310" s="16"/>
      <c r="E310" s="16"/>
      <c r="F310" s="16"/>
      <c r="G310" s="16"/>
      <c r="H310" s="16"/>
    </row>
    <row r="311" spans="1:8">
      <c r="A311" s="16"/>
      <c r="B311" s="16"/>
      <c r="C311" s="16"/>
      <c r="D311" s="16"/>
      <c r="E311" s="16"/>
      <c r="F311" s="16"/>
      <c r="G311" s="16"/>
      <c r="H311" s="16"/>
    </row>
    <row r="312" spans="1:8">
      <c r="A312" s="16"/>
      <c r="B312" s="16"/>
      <c r="C312" s="16"/>
      <c r="D312" s="16"/>
      <c r="E312" s="16"/>
      <c r="F312" s="16"/>
      <c r="G312" s="16"/>
      <c r="H312" s="16"/>
    </row>
    <row r="313" spans="1:8">
      <c r="A313" s="16"/>
      <c r="B313" s="16"/>
      <c r="C313" s="16"/>
      <c r="D313" s="16"/>
      <c r="E313" s="16"/>
      <c r="F313" s="16"/>
      <c r="G313" s="16"/>
      <c r="H313" s="16"/>
    </row>
    <row r="314" spans="1:8">
      <c r="A314" s="16"/>
      <c r="B314" s="16"/>
      <c r="C314" s="16"/>
      <c r="D314" s="16"/>
      <c r="E314" s="16"/>
      <c r="F314" s="16"/>
      <c r="G314" s="16"/>
      <c r="H314" s="16"/>
    </row>
    <row r="315" spans="1:8">
      <c r="A315" s="16"/>
      <c r="B315" s="16"/>
      <c r="C315" s="16"/>
      <c r="D315" s="16"/>
      <c r="E315" s="16"/>
      <c r="F315" s="16"/>
      <c r="G315" s="16"/>
      <c r="H315" s="16"/>
    </row>
    <row r="316" spans="1:8">
      <c r="A316" s="16"/>
      <c r="B316" s="16"/>
      <c r="C316" s="16"/>
      <c r="D316" s="16"/>
      <c r="E316" s="16"/>
      <c r="F316" s="16"/>
      <c r="G316" s="16"/>
      <c r="H316" s="16"/>
    </row>
    <row r="317" spans="1:8">
      <c r="A317" s="16"/>
      <c r="B317" s="16"/>
      <c r="C317" s="16"/>
      <c r="D317" s="16"/>
      <c r="E317" s="16"/>
      <c r="F317" s="16"/>
      <c r="G317" s="16"/>
      <c r="H317" s="16"/>
    </row>
    <row r="318" spans="1:8">
      <c r="A318" s="16"/>
      <c r="B318" s="16"/>
      <c r="C318" s="16"/>
      <c r="D318" s="16"/>
      <c r="E318" s="16"/>
      <c r="F318" s="16"/>
      <c r="G318" s="16"/>
      <c r="H318" s="16"/>
    </row>
    <row r="319" spans="1:8">
      <c r="A319" s="16"/>
      <c r="B319" s="16"/>
      <c r="C319" s="16"/>
      <c r="D319" s="16"/>
      <c r="E319" s="16"/>
      <c r="F319" s="16"/>
      <c r="G319" s="16"/>
      <c r="H319" s="16"/>
    </row>
    <row r="320" spans="1:8">
      <c r="A320" s="16"/>
      <c r="B320" s="16"/>
      <c r="C320" s="16"/>
      <c r="D320" s="16"/>
      <c r="E320" s="16"/>
      <c r="F320" s="16"/>
      <c r="G320" s="16"/>
      <c r="H320" s="16"/>
    </row>
    <row r="321" spans="1:8">
      <c r="A321" s="16"/>
      <c r="B321" s="16"/>
      <c r="C321" s="16"/>
      <c r="D321" s="16"/>
      <c r="E321" s="16"/>
      <c r="F321" s="16"/>
      <c r="G321" s="16"/>
      <c r="H321" s="16"/>
    </row>
    <row r="322" spans="1:8">
      <c r="A322" s="16"/>
      <c r="B322" s="16"/>
      <c r="C322" s="16"/>
      <c r="D322" s="16"/>
      <c r="E322" s="16"/>
      <c r="F322" s="16"/>
      <c r="G322" s="16"/>
      <c r="H322" s="16"/>
    </row>
    <row r="323" spans="1:8">
      <c r="A323" s="16"/>
      <c r="B323" s="16"/>
      <c r="C323" s="16"/>
      <c r="D323" s="16"/>
      <c r="E323" s="16"/>
      <c r="F323" s="16"/>
      <c r="G323" s="16"/>
      <c r="H323" s="16"/>
    </row>
    <row r="324" spans="1:8">
      <c r="A324" s="16"/>
      <c r="B324" s="16"/>
      <c r="C324" s="16"/>
      <c r="D324" s="16"/>
      <c r="E324" s="16"/>
      <c r="F324" s="16"/>
      <c r="G324" s="16"/>
      <c r="H324" s="16"/>
    </row>
    <row r="325" spans="1:8">
      <c r="A325" s="16"/>
      <c r="B325" s="16"/>
      <c r="C325" s="16"/>
      <c r="D325" s="16"/>
      <c r="E325" s="16"/>
      <c r="F325" s="16"/>
      <c r="G325" s="16"/>
      <c r="H325" s="16"/>
    </row>
    <row r="326" spans="1:8">
      <c r="A326" s="16"/>
      <c r="B326" s="16"/>
      <c r="C326" s="16"/>
      <c r="D326" s="16"/>
      <c r="E326" s="16"/>
      <c r="F326" s="16"/>
      <c r="G326" s="16"/>
      <c r="H326" s="16"/>
    </row>
    <row r="327" spans="1:8">
      <c r="A327" s="16"/>
      <c r="B327" s="16"/>
      <c r="C327" s="16"/>
      <c r="D327" s="16"/>
      <c r="E327" s="16"/>
      <c r="F327" s="16"/>
      <c r="G327" s="16"/>
      <c r="H327" s="16"/>
    </row>
    <row r="328" spans="1:8">
      <c r="A328" s="16"/>
      <c r="B328" s="16"/>
      <c r="C328" s="16"/>
      <c r="D328" s="16"/>
      <c r="E328" s="16"/>
      <c r="F328" s="16"/>
      <c r="G328" s="16"/>
      <c r="H328" s="16"/>
    </row>
    <row r="329" spans="1:8">
      <c r="A329" s="16"/>
      <c r="B329" s="16"/>
      <c r="C329" s="16"/>
      <c r="D329" s="16"/>
      <c r="E329" s="16"/>
      <c r="F329" s="16"/>
      <c r="G329" s="16"/>
      <c r="H329" s="16"/>
    </row>
    <row r="330" spans="1:8">
      <c r="A330" s="16"/>
      <c r="B330" s="16"/>
      <c r="C330" s="16"/>
      <c r="D330" s="16"/>
      <c r="E330" s="16"/>
      <c r="F330" s="16"/>
      <c r="G330" s="16"/>
      <c r="H330" s="16"/>
    </row>
    <row r="331" spans="1:8">
      <c r="A331" s="16"/>
      <c r="B331" s="16"/>
      <c r="C331" s="16"/>
      <c r="D331" s="16"/>
      <c r="E331" s="16"/>
      <c r="F331" s="16"/>
      <c r="G331" s="16"/>
      <c r="H331" s="16"/>
    </row>
    <row r="332" spans="1:8">
      <c r="A332" s="16"/>
      <c r="B332" s="16"/>
      <c r="C332" s="16"/>
      <c r="D332" s="16"/>
      <c r="E332" s="16"/>
      <c r="F332" s="16"/>
      <c r="G332" s="16"/>
      <c r="H332" s="16"/>
    </row>
    <row r="333" spans="1:8">
      <c r="A333" s="16"/>
      <c r="B333" s="16"/>
      <c r="C333" s="16"/>
      <c r="D333" s="16"/>
      <c r="E333" s="16"/>
      <c r="F333" s="16"/>
      <c r="G333" s="16"/>
      <c r="H333" s="16"/>
    </row>
    <row r="334" spans="1:8">
      <c r="A334" s="16"/>
      <c r="B334" s="16"/>
      <c r="C334" s="16"/>
      <c r="D334" s="16"/>
      <c r="E334" s="16"/>
      <c r="F334" s="16"/>
      <c r="G334" s="16"/>
      <c r="H334" s="16"/>
    </row>
    <row r="335" spans="1:8">
      <c r="A335" s="16"/>
      <c r="B335" s="16"/>
      <c r="C335" s="16"/>
      <c r="D335" s="16"/>
      <c r="E335" s="16"/>
      <c r="F335" s="16"/>
      <c r="G335" s="16"/>
      <c r="H335" s="16"/>
    </row>
    <row r="336" spans="1:8">
      <c r="A336" s="16"/>
      <c r="B336" s="16"/>
      <c r="C336" s="16"/>
      <c r="D336" s="16"/>
      <c r="E336" s="16"/>
      <c r="F336" s="16"/>
      <c r="G336" s="16"/>
      <c r="H336" s="16"/>
    </row>
    <row r="337" spans="1:8">
      <c r="A337" s="16"/>
      <c r="B337" s="16"/>
      <c r="C337" s="16"/>
      <c r="D337" s="16"/>
      <c r="E337" s="16"/>
      <c r="F337" s="16"/>
      <c r="G337" s="16"/>
      <c r="H337" s="16"/>
    </row>
    <row r="338" spans="1:8">
      <c r="A338" s="16"/>
      <c r="B338" s="16"/>
      <c r="C338" s="16"/>
      <c r="D338" s="16"/>
      <c r="E338" s="16"/>
      <c r="F338" s="16"/>
      <c r="G338" s="16"/>
      <c r="H338" s="16"/>
    </row>
    <row r="339" spans="1:8">
      <c r="A339" s="16"/>
      <c r="B339" s="16"/>
      <c r="C339" s="16"/>
      <c r="D339" s="16"/>
      <c r="E339" s="16"/>
      <c r="F339" s="16"/>
      <c r="G339" s="16"/>
      <c r="H339" s="16"/>
    </row>
    <row r="340" spans="1:8">
      <c r="A340" s="16"/>
      <c r="B340" s="16"/>
      <c r="C340" s="16"/>
      <c r="D340" s="16"/>
      <c r="E340" s="16"/>
      <c r="F340" s="16"/>
      <c r="G340" s="16"/>
      <c r="H340" s="16"/>
    </row>
    <row r="341" spans="1:8">
      <c r="A341" s="16"/>
      <c r="B341" s="16"/>
      <c r="C341" s="16"/>
      <c r="D341" s="16"/>
      <c r="E341" s="16"/>
      <c r="F341" s="16"/>
      <c r="G341" s="16"/>
      <c r="H341" s="16"/>
    </row>
    <row r="342" spans="1:8">
      <c r="A342" s="16"/>
      <c r="B342" s="16"/>
      <c r="C342" s="16"/>
      <c r="D342" s="16"/>
      <c r="E342" s="16"/>
      <c r="F342" s="16"/>
      <c r="G342" s="16"/>
      <c r="H342" s="16"/>
    </row>
    <row r="343" spans="1:8">
      <c r="A343" s="16"/>
      <c r="B343" s="16"/>
      <c r="C343" s="16"/>
      <c r="D343" s="16"/>
      <c r="E343" s="16"/>
      <c r="F343" s="16"/>
      <c r="G343" s="16"/>
      <c r="H343" s="16"/>
    </row>
    <row r="344" spans="1:8">
      <c r="A344" s="16"/>
      <c r="B344" s="16"/>
      <c r="C344" s="16"/>
      <c r="D344" s="16"/>
      <c r="E344" s="16"/>
      <c r="F344" s="16"/>
      <c r="G344" s="16"/>
      <c r="H344" s="16"/>
    </row>
    <row r="345" spans="1:8">
      <c r="A345" s="16"/>
      <c r="B345" s="16"/>
      <c r="C345" s="16"/>
      <c r="D345" s="16"/>
      <c r="E345" s="16"/>
      <c r="F345" s="16"/>
      <c r="G345" s="16"/>
      <c r="H345" s="16"/>
    </row>
    <row r="346" spans="1:8">
      <c r="A346" s="16"/>
      <c r="B346" s="16"/>
      <c r="C346" s="16"/>
      <c r="D346" s="16"/>
      <c r="E346" s="16"/>
      <c r="F346" s="16"/>
      <c r="G346" s="16"/>
      <c r="H346" s="16"/>
    </row>
    <row r="347" spans="1:8">
      <c r="A347" s="16"/>
      <c r="B347" s="16"/>
      <c r="C347" s="16"/>
      <c r="D347" s="16"/>
      <c r="E347" s="16"/>
      <c r="F347" s="16"/>
      <c r="G347" s="16"/>
      <c r="H347" s="16"/>
    </row>
    <row r="348" spans="1:8">
      <c r="A348" s="16"/>
      <c r="B348" s="16"/>
      <c r="C348" s="16"/>
      <c r="D348" s="16"/>
      <c r="E348" s="16"/>
      <c r="F348" s="16"/>
      <c r="G348" s="16"/>
      <c r="H348" s="16"/>
    </row>
    <row r="349" spans="1:8">
      <c r="A349" s="16"/>
      <c r="B349" s="16"/>
      <c r="C349" s="16"/>
      <c r="D349" s="16"/>
      <c r="E349" s="16"/>
      <c r="F349" s="16"/>
      <c r="G349" s="16"/>
      <c r="H349" s="16"/>
    </row>
    <row r="350" spans="1:8">
      <c r="A350" s="16"/>
      <c r="B350" s="16"/>
      <c r="C350" s="16"/>
      <c r="D350" s="16"/>
      <c r="E350" s="16"/>
      <c r="F350" s="16"/>
      <c r="G350" s="16"/>
      <c r="H350" s="16"/>
    </row>
    <row r="351" spans="1:8">
      <c r="A351" s="16"/>
      <c r="B351" s="16"/>
      <c r="C351" s="16"/>
      <c r="D351" s="16"/>
      <c r="E351" s="16"/>
      <c r="F351" s="16"/>
      <c r="G351" s="16"/>
      <c r="H351" s="16"/>
    </row>
    <row r="352" spans="1:8">
      <c r="A352" s="16"/>
      <c r="B352" s="16"/>
      <c r="C352" s="16"/>
      <c r="D352" s="16"/>
      <c r="E352" s="16"/>
      <c r="F352" s="16"/>
      <c r="G352" s="16"/>
      <c r="H352" s="16"/>
    </row>
    <row r="353" spans="1:8">
      <c r="A353" s="16"/>
      <c r="B353" s="16"/>
      <c r="C353" s="16"/>
      <c r="D353" s="16"/>
      <c r="E353" s="16"/>
      <c r="F353" s="16"/>
      <c r="G353" s="16"/>
      <c r="H353" s="16"/>
    </row>
    <row r="354" spans="1:8">
      <c r="A354" s="16"/>
      <c r="B354" s="16"/>
      <c r="C354" s="16"/>
      <c r="D354" s="16"/>
      <c r="E354" s="16"/>
      <c r="F354" s="16"/>
      <c r="G354" s="16"/>
      <c r="H354" s="16"/>
    </row>
    <row r="355" spans="1:8">
      <c r="A355" s="16"/>
      <c r="B355" s="16"/>
      <c r="C355" s="16"/>
      <c r="D355" s="16"/>
      <c r="E355" s="16"/>
      <c r="F355" s="16"/>
      <c r="G355" s="16"/>
      <c r="H355" s="16"/>
    </row>
    <row r="356" spans="1:8">
      <c r="A356" s="16"/>
      <c r="B356" s="16"/>
      <c r="C356" s="16"/>
      <c r="D356" s="16"/>
      <c r="E356" s="16"/>
      <c r="F356" s="16"/>
      <c r="G356" s="16"/>
      <c r="H356" s="16"/>
    </row>
    <row r="357" spans="1:8">
      <c r="A357" s="16"/>
      <c r="B357" s="16"/>
      <c r="C357" s="16"/>
      <c r="D357" s="16"/>
      <c r="E357" s="16"/>
      <c r="F357" s="16"/>
      <c r="G357" s="16"/>
      <c r="H357" s="16"/>
    </row>
    <row r="358" spans="1:8">
      <c r="A358" s="16"/>
      <c r="B358" s="16"/>
      <c r="C358" s="16"/>
      <c r="D358" s="16"/>
      <c r="E358" s="16"/>
      <c r="F358" s="16"/>
      <c r="G358" s="16"/>
      <c r="H358" s="16"/>
    </row>
    <row r="359" spans="1:8">
      <c r="A359" s="16"/>
      <c r="B359" s="16"/>
      <c r="C359" s="16"/>
      <c r="D359" s="16"/>
      <c r="E359" s="16"/>
      <c r="F359" s="16"/>
      <c r="G359" s="16"/>
      <c r="H359" s="16"/>
    </row>
    <row r="360" spans="1:8">
      <c r="A360" s="16"/>
      <c r="B360" s="16"/>
      <c r="C360" s="16"/>
      <c r="D360" s="16"/>
      <c r="E360" s="16"/>
      <c r="F360" s="16"/>
      <c r="G360" s="16"/>
      <c r="H360" s="16"/>
    </row>
    <row r="361" spans="1:8">
      <c r="A361" s="16"/>
      <c r="B361" s="16"/>
      <c r="C361" s="16"/>
      <c r="D361" s="16"/>
      <c r="E361" s="16"/>
      <c r="F361" s="16"/>
      <c r="G361" s="16"/>
      <c r="H361" s="16"/>
    </row>
    <row r="362" spans="1:8">
      <c r="A362" s="16"/>
      <c r="B362" s="16"/>
      <c r="C362" s="16"/>
      <c r="D362" s="16"/>
      <c r="E362" s="16"/>
      <c r="F362" s="16"/>
      <c r="G362" s="16"/>
      <c r="H362" s="16"/>
    </row>
    <row r="363" spans="1:8">
      <c r="A363" s="16"/>
      <c r="B363" s="16"/>
      <c r="C363" s="16"/>
      <c r="D363" s="16"/>
      <c r="E363" s="16"/>
      <c r="F363" s="16"/>
      <c r="G363" s="16"/>
      <c r="H363" s="16"/>
    </row>
    <row r="364" spans="1:8">
      <c r="A364" s="16"/>
      <c r="B364" s="16"/>
      <c r="C364" s="16"/>
      <c r="D364" s="16"/>
      <c r="E364" s="16"/>
      <c r="F364" s="16"/>
      <c r="G364" s="16"/>
      <c r="H364" s="16"/>
    </row>
    <row r="365" spans="1:8">
      <c r="A365" s="16"/>
      <c r="B365" s="16"/>
      <c r="C365" s="16"/>
      <c r="D365" s="16"/>
      <c r="E365" s="16"/>
      <c r="F365" s="16"/>
      <c r="G365" s="16"/>
      <c r="H365" s="16"/>
    </row>
    <row r="366" spans="1:8">
      <c r="A366" s="16"/>
      <c r="B366" s="16"/>
      <c r="C366" s="16"/>
      <c r="D366" s="16"/>
      <c r="E366" s="16"/>
      <c r="F366" s="16"/>
      <c r="G366" s="16"/>
      <c r="H366" s="16"/>
    </row>
    <row r="367" spans="1:8">
      <c r="A367" s="16"/>
      <c r="B367" s="16"/>
      <c r="C367" s="16"/>
      <c r="D367" s="16"/>
      <c r="E367" s="16"/>
      <c r="F367" s="16"/>
      <c r="G367" s="16"/>
      <c r="H367" s="16"/>
    </row>
    <row r="368" spans="1:8">
      <c r="A368" s="16"/>
      <c r="B368" s="16"/>
      <c r="C368" s="16"/>
      <c r="D368" s="16"/>
      <c r="E368" s="16"/>
      <c r="F368" s="16"/>
      <c r="G368" s="16"/>
      <c r="H368" s="16"/>
    </row>
    <row r="369" spans="1:8">
      <c r="A369" s="16"/>
      <c r="B369" s="16"/>
      <c r="C369" s="16"/>
      <c r="D369" s="16"/>
      <c r="E369" s="16"/>
      <c r="F369" s="16"/>
      <c r="G369" s="16"/>
      <c r="H369" s="16"/>
    </row>
    <row r="370" spans="1:8">
      <c r="A370" s="16"/>
      <c r="B370" s="16"/>
      <c r="C370" s="16"/>
      <c r="D370" s="16"/>
      <c r="E370" s="16"/>
      <c r="F370" s="16"/>
      <c r="G370" s="16"/>
      <c r="H370" s="16"/>
    </row>
    <row r="371" spans="1:8">
      <c r="A371" s="16"/>
      <c r="B371" s="16"/>
      <c r="C371" s="16"/>
      <c r="D371" s="16"/>
      <c r="E371" s="16"/>
      <c r="F371" s="16"/>
      <c r="G371" s="16"/>
      <c r="H371" s="16"/>
    </row>
    <row r="372" spans="1:8">
      <c r="A372" s="16"/>
      <c r="B372" s="16"/>
      <c r="C372" s="16"/>
      <c r="D372" s="16"/>
      <c r="E372" s="16"/>
      <c r="F372" s="16"/>
      <c r="G372" s="16"/>
      <c r="H372" s="16"/>
    </row>
    <row r="373" spans="1:8">
      <c r="A373" s="16"/>
      <c r="B373" s="16"/>
      <c r="C373" s="16"/>
      <c r="D373" s="16"/>
      <c r="E373" s="16"/>
      <c r="F373" s="16"/>
      <c r="G373" s="16"/>
      <c r="H373" s="16"/>
    </row>
    <row r="374" spans="1:8">
      <c r="A374" s="16"/>
      <c r="B374" s="16"/>
      <c r="C374" s="16"/>
      <c r="D374" s="16"/>
      <c r="E374" s="16"/>
      <c r="F374" s="16"/>
      <c r="G374" s="16"/>
      <c r="H374" s="16"/>
    </row>
    <row r="375" spans="1:8">
      <c r="A375" s="16"/>
      <c r="B375" s="16"/>
      <c r="C375" s="16"/>
      <c r="D375" s="16"/>
      <c r="E375" s="16"/>
      <c r="F375" s="16"/>
      <c r="G375" s="16"/>
      <c r="H375" s="16"/>
    </row>
    <row r="376" spans="1:8">
      <c r="A376" s="16"/>
      <c r="B376" s="16"/>
      <c r="C376" s="16"/>
      <c r="D376" s="16"/>
      <c r="E376" s="16"/>
      <c r="F376" s="16"/>
      <c r="G376" s="16"/>
      <c r="H376" s="16"/>
    </row>
    <row r="377" spans="1:8">
      <c r="A377" s="16"/>
      <c r="B377" s="16"/>
      <c r="C377" s="16"/>
      <c r="D377" s="16"/>
      <c r="E377" s="16"/>
      <c r="F377" s="16"/>
      <c r="G377" s="16"/>
      <c r="H377" s="16"/>
    </row>
    <row r="378" spans="1:8">
      <c r="A378" s="16"/>
      <c r="B378" s="16"/>
      <c r="C378" s="16"/>
      <c r="D378" s="16"/>
      <c r="E378" s="16"/>
      <c r="F378" s="16"/>
      <c r="G378" s="16"/>
      <c r="H378" s="16"/>
    </row>
    <row r="379" spans="1:8">
      <c r="A379" s="16"/>
      <c r="B379" s="16"/>
      <c r="C379" s="16"/>
      <c r="D379" s="16"/>
      <c r="E379" s="16"/>
      <c r="F379" s="16"/>
      <c r="G379" s="16"/>
      <c r="H379" s="16"/>
    </row>
    <row r="380" spans="1:8">
      <c r="A380" s="16"/>
      <c r="B380" s="16"/>
      <c r="C380" s="16"/>
      <c r="D380" s="16"/>
      <c r="E380" s="16"/>
      <c r="F380" s="16"/>
      <c r="G380" s="16"/>
      <c r="H380" s="16"/>
    </row>
    <row r="381" spans="1:8">
      <c r="A381" s="16"/>
      <c r="B381" s="16"/>
      <c r="C381" s="16"/>
      <c r="D381" s="16"/>
      <c r="E381" s="16"/>
      <c r="F381" s="16"/>
      <c r="G381" s="16"/>
      <c r="H381" s="16"/>
    </row>
    <row r="382" spans="1:8">
      <c r="A382" s="16"/>
      <c r="B382" s="16"/>
      <c r="C382" s="16"/>
      <c r="D382" s="16"/>
      <c r="E382" s="16"/>
      <c r="F382" s="16"/>
      <c r="G382" s="16"/>
      <c r="H382" s="16"/>
    </row>
    <row r="383" spans="1:8">
      <c r="A383" s="16"/>
      <c r="B383" s="16"/>
      <c r="C383" s="16"/>
      <c r="D383" s="16"/>
      <c r="E383" s="16"/>
      <c r="F383" s="16"/>
      <c r="G383" s="16"/>
      <c r="H383" s="16"/>
    </row>
    <row r="384" spans="1:8">
      <c r="A384" s="16"/>
      <c r="B384" s="16"/>
      <c r="C384" s="16"/>
      <c r="D384" s="16"/>
      <c r="E384" s="16"/>
      <c r="F384" s="16"/>
      <c r="G384" s="16"/>
      <c r="H384" s="16"/>
    </row>
    <row r="385" spans="1:8">
      <c r="A385" s="16"/>
      <c r="B385" s="16"/>
      <c r="C385" s="16"/>
      <c r="D385" s="16"/>
      <c r="E385" s="16"/>
      <c r="F385" s="16"/>
      <c r="G385" s="16"/>
      <c r="H385" s="16"/>
    </row>
    <row r="386" spans="1:8">
      <c r="A386" s="16"/>
      <c r="B386" s="16"/>
      <c r="C386" s="16"/>
      <c r="D386" s="16"/>
      <c r="E386" s="16"/>
      <c r="F386" s="16"/>
      <c r="G386" s="16"/>
      <c r="H386" s="16"/>
    </row>
    <row r="387" spans="1:8">
      <c r="A387" s="16"/>
      <c r="B387" s="16"/>
      <c r="C387" s="16"/>
      <c r="D387" s="16"/>
      <c r="E387" s="16"/>
      <c r="F387" s="16"/>
      <c r="G387" s="16"/>
      <c r="H387" s="16"/>
    </row>
    <row r="388" spans="1:8">
      <c r="A388" s="16"/>
      <c r="B388" s="16"/>
      <c r="C388" s="16"/>
      <c r="D388" s="16"/>
      <c r="E388" s="16"/>
      <c r="F388" s="16"/>
      <c r="G388" s="16"/>
      <c r="H388" s="16"/>
    </row>
    <row r="389" spans="1:8">
      <c r="A389" s="16"/>
      <c r="B389" s="16"/>
      <c r="C389" s="16"/>
      <c r="D389" s="16"/>
      <c r="E389" s="16"/>
      <c r="F389" s="16"/>
      <c r="G389" s="16"/>
      <c r="H389" s="16"/>
    </row>
    <row r="390" spans="1:8">
      <c r="A390" s="16"/>
      <c r="B390" s="16"/>
      <c r="C390" s="16"/>
      <c r="D390" s="16"/>
      <c r="E390" s="16"/>
      <c r="F390" s="16"/>
      <c r="G390" s="16"/>
      <c r="H390" s="16"/>
    </row>
    <row r="391" spans="1:8">
      <c r="A391" s="16"/>
      <c r="B391" s="16"/>
      <c r="C391" s="16"/>
      <c r="D391" s="16"/>
      <c r="E391" s="16"/>
      <c r="F391" s="16"/>
      <c r="G391" s="16"/>
      <c r="H391" s="16"/>
    </row>
    <row r="392" spans="1:8">
      <c r="A392" s="16"/>
      <c r="B392" s="16"/>
      <c r="C392" s="16"/>
      <c r="D392" s="16"/>
      <c r="E392" s="16"/>
      <c r="F392" s="16"/>
      <c r="G392" s="16"/>
      <c r="H392" s="16"/>
    </row>
    <row r="393" spans="1:8">
      <c r="A393" s="16"/>
      <c r="B393" s="16"/>
      <c r="C393" s="16"/>
      <c r="D393" s="16"/>
      <c r="E393" s="16"/>
      <c r="F393" s="16"/>
      <c r="G393" s="16"/>
      <c r="H393" s="16"/>
    </row>
    <row r="394" spans="1:8">
      <c r="A394" s="16"/>
      <c r="B394" s="16"/>
      <c r="C394" s="16"/>
      <c r="D394" s="16"/>
      <c r="E394" s="16"/>
      <c r="F394" s="16"/>
      <c r="G394" s="16"/>
      <c r="H394" s="16"/>
    </row>
    <row r="395" spans="1:8">
      <c r="A395" s="16"/>
      <c r="B395" s="16"/>
      <c r="C395" s="16"/>
      <c r="D395" s="16"/>
      <c r="E395" s="16"/>
      <c r="F395" s="16"/>
      <c r="G395" s="16"/>
      <c r="H395" s="16"/>
    </row>
    <row r="396" spans="1:8">
      <c r="A396" s="16"/>
      <c r="B396" s="16"/>
      <c r="C396" s="16"/>
      <c r="D396" s="16"/>
      <c r="E396" s="16"/>
      <c r="F396" s="16"/>
      <c r="G396" s="16"/>
      <c r="H396" s="16"/>
    </row>
    <row r="397" spans="1:8">
      <c r="A397" s="16"/>
      <c r="B397" s="16"/>
      <c r="C397" s="16"/>
      <c r="D397" s="16"/>
      <c r="E397" s="16"/>
      <c r="F397" s="16"/>
      <c r="G397" s="16"/>
      <c r="H397" s="16"/>
    </row>
    <row r="398" spans="1:8">
      <c r="A398" s="16"/>
      <c r="B398" s="16"/>
      <c r="C398" s="16"/>
      <c r="D398" s="16"/>
      <c r="E398" s="16"/>
      <c r="F398" s="16"/>
      <c r="G398" s="16"/>
      <c r="H398" s="16"/>
    </row>
    <row r="399" spans="1:8">
      <c r="A399" s="16"/>
      <c r="B399" s="16"/>
      <c r="C399" s="16"/>
      <c r="D399" s="16"/>
      <c r="E399" s="16"/>
      <c r="F399" s="16"/>
      <c r="G399" s="16"/>
      <c r="H399" s="16"/>
    </row>
    <row r="400" spans="1:8">
      <c r="A400" s="16"/>
      <c r="B400" s="16"/>
      <c r="C400" s="16"/>
      <c r="D400" s="16"/>
      <c r="E400" s="16"/>
      <c r="F400" s="16"/>
      <c r="G400" s="16"/>
      <c r="H400" s="16"/>
    </row>
    <row r="401" spans="1:8">
      <c r="A401" s="16"/>
      <c r="B401" s="16"/>
      <c r="C401" s="16"/>
      <c r="D401" s="16"/>
      <c r="E401" s="16"/>
      <c r="F401" s="16"/>
      <c r="G401" s="16"/>
      <c r="H401" s="16"/>
    </row>
    <row r="402" spans="1:8">
      <c r="A402" s="16"/>
      <c r="B402" s="16"/>
      <c r="C402" s="16"/>
      <c r="D402" s="16"/>
      <c r="E402" s="16"/>
      <c r="F402" s="16"/>
      <c r="G402" s="16"/>
      <c r="H402" s="16"/>
    </row>
    <row r="403" spans="1:8">
      <c r="A403" s="16"/>
      <c r="B403" s="16"/>
      <c r="C403" s="16"/>
      <c r="D403" s="16"/>
      <c r="E403" s="16"/>
      <c r="F403" s="16"/>
      <c r="G403" s="16"/>
      <c r="H403" s="16"/>
    </row>
    <row r="404" spans="1:8">
      <c r="A404" s="16"/>
      <c r="B404" s="16"/>
      <c r="C404" s="16"/>
      <c r="D404" s="16"/>
      <c r="E404" s="16"/>
      <c r="F404" s="16"/>
      <c r="G404" s="16"/>
      <c r="H404" s="16"/>
    </row>
    <row r="405" spans="1:8">
      <c r="A405" s="16"/>
      <c r="B405" s="16"/>
      <c r="C405" s="16"/>
      <c r="D405" s="16"/>
      <c r="E405" s="16"/>
      <c r="F405" s="16"/>
      <c r="G405" s="16"/>
      <c r="H405" s="16"/>
    </row>
    <row r="406" spans="1:8">
      <c r="A406" s="16"/>
      <c r="B406" s="16"/>
      <c r="C406" s="16"/>
      <c r="D406" s="16"/>
      <c r="E406" s="16"/>
      <c r="F406" s="16"/>
      <c r="G406" s="16"/>
      <c r="H406" s="16"/>
    </row>
    <row r="407" spans="1:8">
      <c r="A407" s="16"/>
      <c r="B407" s="16"/>
      <c r="C407" s="16"/>
      <c r="D407" s="16"/>
      <c r="E407" s="16"/>
      <c r="F407" s="16"/>
      <c r="G407" s="16"/>
      <c r="H407" s="16"/>
    </row>
    <row r="408" spans="1:8">
      <c r="A408" s="16"/>
      <c r="B408" s="16"/>
      <c r="C408" s="16"/>
      <c r="D408" s="16"/>
      <c r="E408" s="16"/>
      <c r="F408" s="16"/>
      <c r="G408" s="16"/>
      <c r="H408" s="16"/>
    </row>
    <row r="409" spans="1:8">
      <c r="A409" s="16"/>
      <c r="B409" s="16"/>
      <c r="C409" s="16"/>
      <c r="D409" s="16"/>
      <c r="E409" s="16"/>
      <c r="F409" s="16"/>
      <c r="G409" s="16"/>
      <c r="H409" s="16"/>
    </row>
    <row r="410" spans="1:8">
      <c r="A410" s="16"/>
      <c r="B410" s="16"/>
      <c r="C410" s="16"/>
      <c r="D410" s="16"/>
      <c r="E410" s="16"/>
      <c r="F410" s="16"/>
      <c r="G410" s="16"/>
      <c r="H410" s="16"/>
    </row>
    <row r="411" spans="1:8">
      <c r="A411" s="16"/>
      <c r="B411" s="16"/>
      <c r="C411" s="16"/>
      <c r="D411" s="16"/>
      <c r="E411" s="16"/>
      <c r="F411" s="16"/>
      <c r="G411" s="16"/>
      <c r="H411" s="16"/>
    </row>
    <row r="412" spans="1:8">
      <c r="A412" s="16"/>
      <c r="B412" s="16"/>
      <c r="C412" s="16"/>
      <c r="D412" s="16"/>
      <c r="E412" s="16"/>
      <c r="F412" s="16"/>
      <c r="G412" s="16"/>
      <c r="H412" s="16"/>
    </row>
    <row r="413" spans="1:8">
      <c r="A413" s="16"/>
      <c r="B413" s="16"/>
      <c r="C413" s="16"/>
      <c r="D413" s="16"/>
      <c r="E413" s="16"/>
      <c r="F413" s="16"/>
      <c r="G413" s="16"/>
      <c r="H413" s="16"/>
    </row>
    <row r="414" spans="1:8">
      <c r="A414" s="16"/>
      <c r="B414" s="16"/>
      <c r="C414" s="16"/>
      <c r="D414" s="16"/>
      <c r="E414" s="16"/>
      <c r="F414" s="16"/>
      <c r="G414" s="16"/>
      <c r="H414" s="16"/>
    </row>
    <row r="415" spans="1:8">
      <c r="A415" s="16"/>
      <c r="B415" s="16"/>
      <c r="C415" s="16"/>
      <c r="D415" s="16"/>
      <c r="E415" s="16"/>
      <c r="F415" s="16"/>
      <c r="G415" s="16"/>
      <c r="H415" s="16"/>
    </row>
    <row r="416" spans="1:8">
      <c r="A416" s="16"/>
      <c r="B416" s="16"/>
      <c r="C416" s="16"/>
      <c r="D416" s="16"/>
      <c r="E416" s="16"/>
      <c r="F416" s="16"/>
      <c r="G416" s="16"/>
      <c r="H416" s="16"/>
    </row>
    <row r="417" spans="1:8">
      <c r="A417" s="16"/>
      <c r="B417" s="16"/>
      <c r="C417" s="16"/>
      <c r="D417" s="16"/>
      <c r="E417" s="16"/>
      <c r="F417" s="16"/>
      <c r="G417" s="16"/>
      <c r="H417" s="16"/>
    </row>
    <row r="418" spans="1:8">
      <c r="A418" s="16"/>
      <c r="B418" s="16"/>
      <c r="C418" s="16"/>
      <c r="D418" s="16"/>
      <c r="E418" s="16"/>
      <c r="F418" s="16"/>
      <c r="G418" s="16"/>
      <c r="H418" s="16"/>
    </row>
    <row r="419" spans="1:8">
      <c r="A419" s="16"/>
      <c r="B419" s="16"/>
      <c r="C419" s="16"/>
      <c r="D419" s="16"/>
      <c r="E419" s="16"/>
      <c r="F419" s="16"/>
      <c r="G419" s="16"/>
      <c r="H419" s="16"/>
    </row>
    <row r="420" spans="1:8">
      <c r="A420" s="16"/>
      <c r="B420" s="16"/>
      <c r="C420" s="16"/>
      <c r="D420" s="16"/>
      <c r="E420" s="16"/>
      <c r="F420" s="16"/>
      <c r="G420" s="16"/>
      <c r="H420" s="16"/>
    </row>
    <row r="421" spans="1:8">
      <c r="A421" s="16"/>
      <c r="B421" s="16"/>
      <c r="C421" s="16"/>
      <c r="D421" s="16"/>
      <c r="E421" s="16"/>
      <c r="F421" s="16"/>
      <c r="G421" s="16"/>
      <c r="H421" s="16"/>
    </row>
    <row r="422" spans="1:8">
      <c r="A422" s="16"/>
      <c r="B422" s="16"/>
      <c r="C422" s="16"/>
      <c r="D422" s="16"/>
      <c r="E422" s="16"/>
      <c r="F422" s="16"/>
      <c r="G422" s="16"/>
      <c r="H422" s="16"/>
    </row>
    <row r="423" spans="1:8">
      <c r="A423" s="16"/>
      <c r="B423" s="16"/>
      <c r="C423" s="16"/>
      <c r="D423" s="16"/>
      <c r="E423" s="16"/>
      <c r="F423" s="16"/>
      <c r="G423" s="16"/>
      <c r="H423" s="16"/>
    </row>
    <row r="424" spans="1:8">
      <c r="A424" s="16"/>
      <c r="B424" s="16"/>
      <c r="C424" s="16"/>
      <c r="D424" s="16"/>
      <c r="E424" s="16"/>
      <c r="F424" s="16"/>
      <c r="G424" s="16"/>
      <c r="H424" s="16"/>
    </row>
    <row r="425" spans="1:8">
      <c r="A425" s="16"/>
      <c r="B425" s="16"/>
      <c r="C425" s="16"/>
      <c r="D425" s="16"/>
      <c r="E425" s="16"/>
      <c r="F425" s="16"/>
      <c r="G425" s="16"/>
      <c r="H425" s="16"/>
    </row>
    <row r="426" spans="1:8">
      <c r="A426" s="16"/>
      <c r="B426" s="16"/>
      <c r="C426" s="16"/>
      <c r="D426" s="16"/>
      <c r="E426" s="16"/>
      <c r="F426" s="16"/>
      <c r="G426" s="16"/>
      <c r="H426" s="16"/>
    </row>
    <row r="427" spans="1:8">
      <c r="A427" s="16"/>
      <c r="B427" s="16"/>
      <c r="C427" s="16"/>
      <c r="D427" s="16"/>
      <c r="E427" s="16"/>
      <c r="F427" s="16"/>
      <c r="G427" s="16"/>
      <c r="H427" s="16"/>
    </row>
    <row r="428" spans="1:8">
      <c r="A428" s="16"/>
      <c r="B428" s="16"/>
      <c r="C428" s="16"/>
      <c r="D428" s="16"/>
      <c r="E428" s="16"/>
      <c r="F428" s="16"/>
      <c r="G428" s="16"/>
      <c r="H428" s="16"/>
    </row>
    <row r="429" spans="1:8">
      <c r="A429" s="16"/>
      <c r="B429" s="16"/>
      <c r="C429" s="16"/>
      <c r="D429" s="16"/>
      <c r="E429" s="16"/>
      <c r="F429" s="16"/>
      <c r="G429" s="16"/>
      <c r="H429" s="16"/>
    </row>
    <row r="430" spans="1:8">
      <c r="A430" s="16"/>
      <c r="B430" s="16"/>
      <c r="C430" s="16"/>
      <c r="D430" s="16"/>
      <c r="E430" s="16"/>
      <c r="F430" s="16"/>
      <c r="G430" s="16"/>
      <c r="H430" s="16"/>
    </row>
    <row r="431" spans="1:8">
      <c r="A431" s="16"/>
      <c r="B431" s="16"/>
      <c r="C431" s="16"/>
      <c r="D431" s="16"/>
      <c r="E431" s="16"/>
      <c r="F431" s="16"/>
      <c r="G431" s="16"/>
      <c r="H431" s="16"/>
    </row>
    <row r="432" spans="1:8">
      <c r="A432" s="16"/>
      <c r="B432" s="16"/>
      <c r="C432" s="16"/>
      <c r="D432" s="16"/>
      <c r="E432" s="16"/>
      <c r="F432" s="16"/>
      <c r="G432" s="16"/>
      <c r="H432" s="16"/>
    </row>
    <row r="433" spans="1:8">
      <c r="A433" s="16"/>
      <c r="B433" s="16"/>
      <c r="C433" s="16"/>
      <c r="D433" s="16"/>
      <c r="E433" s="16"/>
      <c r="F433" s="16"/>
      <c r="G433" s="16"/>
      <c r="H433" s="16"/>
    </row>
    <row r="434" spans="1:8">
      <c r="A434" s="16"/>
      <c r="B434" s="16"/>
      <c r="C434" s="16"/>
      <c r="D434" s="16"/>
      <c r="E434" s="16"/>
      <c r="F434" s="16"/>
      <c r="G434" s="16"/>
      <c r="H434" s="16"/>
    </row>
    <row r="435" spans="1:8">
      <c r="A435" s="16"/>
      <c r="B435" s="16"/>
      <c r="C435" s="16"/>
      <c r="D435" s="16"/>
      <c r="E435" s="16"/>
      <c r="F435" s="16"/>
      <c r="G435" s="16"/>
      <c r="H435" s="16"/>
    </row>
    <row r="436" spans="1:8">
      <c r="A436" s="16"/>
      <c r="B436" s="16"/>
      <c r="C436" s="16"/>
      <c r="D436" s="16"/>
      <c r="E436" s="16"/>
      <c r="F436" s="16"/>
      <c r="G436" s="16"/>
      <c r="H436" s="16"/>
    </row>
    <row r="437" spans="1:8">
      <c r="A437" s="16"/>
      <c r="B437" s="16"/>
      <c r="C437" s="16"/>
      <c r="D437" s="16"/>
      <c r="E437" s="16"/>
      <c r="F437" s="16"/>
      <c r="G437" s="16"/>
      <c r="H437" s="16"/>
    </row>
    <row r="438" spans="1:8">
      <c r="A438" s="16"/>
      <c r="B438" s="16"/>
      <c r="C438" s="16"/>
      <c r="D438" s="16"/>
      <c r="E438" s="16"/>
      <c r="F438" s="16"/>
      <c r="G438" s="16"/>
      <c r="H438" s="16"/>
    </row>
    <row r="439" spans="1:8">
      <c r="A439" s="16"/>
      <c r="B439" s="16"/>
      <c r="C439" s="16"/>
      <c r="D439" s="16"/>
      <c r="E439" s="16"/>
      <c r="F439" s="16"/>
      <c r="G439" s="16"/>
      <c r="H439" s="16"/>
    </row>
    <row r="440" spans="1:8">
      <c r="A440" s="16"/>
      <c r="B440" s="16"/>
      <c r="C440" s="16"/>
      <c r="D440" s="16"/>
      <c r="E440" s="16"/>
      <c r="F440" s="16"/>
      <c r="G440" s="16"/>
      <c r="H440" s="16"/>
    </row>
    <row r="441" spans="1:8">
      <c r="A441" s="16"/>
      <c r="B441" s="16"/>
      <c r="C441" s="16"/>
      <c r="D441" s="16"/>
      <c r="E441" s="16"/>
      <c r="F441" s="16"/>
      <c r="G441" s="16"/>
      <c r="H441" s="16"/>
    </row>
    <row r="442" spans="1:8">
      <c r="A442" s="16"/>
      <c r="B442" s="16"/>
      <c r="C442" s="16"/>
      <c r="D442" s="16"/>
      <c r="E442" s="16"/>
      <c r="F442" s="16"/>
      <c r="G442" s="16"/>
      <c r="H442" s="16"/>
    </row>
    <row r="443" spans="1:8">
      <c r="A443" s="16"/>
      <c r="B443" s="16"/>
      <c r="C443" s="16"/>
      <c r="D443" s="16"/>
      <c r="E443" s="16"/>
      <c r="F443" s="16"/>
      <c r="G443" s="16"/>
      <c r="H443" s="16"/>
    </row>
    <row r="444" spans="1:8">
      <c r="A444" s="16"/>
      <c r="B444" s="16"/>
      <c r="C444" s="16"/>
      <c r="D444" s="16"/>
      <c r="E444" s="16"/>
      <c r="F444" s="16"/>
      <c r="G444" s="16"/>
      <c r="H444" s="16"/>
    </row>
    <row r="445" spans="1:8">
      <c r="A445" s="16"/>
      <c r="B445" s="16"/>
      <c r="C445" s="16"/>
      <c r="D445" s="16"/>
      <c r="E445" s="16"/>
      <c r="F445" s="16"/>
      <c r="G445" s="16"/>
      <c r="H445" s="16"/>
    </row>
    <row r="446" spans="1:8">
      <c r="A446" s="16"/>
      <c r="B446" s="16"/>
      <c r="C446" s="16"/>
      <c r="D446" s="16"/>
      <c r="E446" s="16"/>
      <c r="F446" s="16"/>
      <c r="G446" s="16"/>
      <c r="H446" s="16"/>
    </row>
    <row r="447" spans="1:8">
      <c r="A447" s="16"/>
      <c r="B447" s="16"/>
      <c r="C447" s="16"/>
      <c r="D447" s="16"/>
      <c r="E447" s="16"/>
      <c r="F447" s="16"/>
      <c r="G447" s="16"/>
      <c r="H447" s="16"/>
    </row>
    <row r="448" spans="1:8">
      <c r="A448" s="16"/>
      <c r="B448" s="16"/>
      <c r="C448" s="16"/>
      <c r="D448" s="16"/>
      <c r="E448" s="16"/>
      <c r="F448" s="16"/>
      <c r="G448" s="16"/>
      <c r="H448" s="16"/>
    </row>
    <row r="449" spans="1:8">
      <c r="A449" s="16"/>
      <c r="B449" s="16"/>
      <c r="C449" s="16"/>
      <c r="D449" s="16"/>
      <c r="E449" s="16"/>
      <c r="F449" s="16"/>
      <c r="G449" s="16"/>
      <c r="H449" s="16"/>
    </row>
    <row r="450" spans="1:8">
      <c r="A450" s="16"/>
      <c r="B450" s="16"/>
      <c r="C450" s="16"/>
      <c r="D450" s="16"/>
      <c r="E450" s="16"/>
      <c r="F450" s="16"/>
      <c r="G450" s="16"/>
      <c r="H450" s="16"/>
    </row>
    <row r="451" spans="1:8">
      <c r="A451" s="16"/>
      <c r="B451" s="16"/>
      <c r="C451" s="16"/>
      <c r="D451" s="16"/>
      <c r="E451" s="16"/>
      <c r="F451" s="16"/>
      <c r="G451" s="16"/>
      <c r="H451" s="16"/>
    </row>
    <row r="452" spans="1:8">
      <c r="A452" s="16"/>
      <c r="B452" s="16"/>
      <c r="C452" s="16"/>
      <c r="D452" s="16"/>
      <c r="E452" s="16"/>
      <c r="F452" s="16"/>
      <c r="G452" s="16"/>
      <c r="H452" s="16"/>
    </row>
    <row r="453" spans="1:8">
      <c r="A453" s="16"/>
      <c r="B453" s="16"/>
      <c r="C453" s="16"/>
      <c r="D453" s="16"/>
      <c r="E453" s="16"/>
      <c r="F453" s="16"/>
      <c r="G453" s="16"/>
      <c r="H453" s="16"/>
    </row>
    <row r="454" spans="1:8">
      <c r="A454" s="16"/>
      <c r="B454" s="16"/>
      <c r="C454" s="16"/>
      <c r="D454" s="16"/>
      <c r="E454" s="16"/>
      <c r="F454" s="16"/>
      <c r="G454" s="16"/>
      <c r="H454" s="16"/>
    </row>
    <row r="455" spans="1:8">
      <c r="A455" s="16"/>
      <c r="B455" s="16"/>
      <c r="C455" s="16"/>
      <c r="D455" s="16"/>
      <c r="E455" s="16"/>
      <c r="F455" s="16"/>
      <c r="G455" s="16"/>
      <c r="H455" s="16"/>
    </row>
    <row r="456" spans="1:8">
      <c r="A456" s="16"/>
      <c r="B456" s="16"/>
      <c r="C456" s="16"/>
      <c r="D456" s="16"/>
      <c r="E456" s="16"/>
      <c r="F456" s="16"/>
      <c r="G456" s="16"/>
      <c r="H456" s="16"/>
    </row>
    <row r="457" spans="1:8">
      <c r="A457" s="16"/>
      <c r="B457" s="16"/>
      <c r="C457" s="16"/>
      <c r="D457" s="16"/>
      <c r="E457" s="16"/>
      <c r="F457" s="16"/>
      <c r="G457" s="16"/>
      <c r="H457" s="16"/>
    </row>
    <row r="458" spans="1:8">
      <c r="A458" s="16"/>
      <c r="B458" s="16"/>
      <c r="C458" s="16"/>
      <c r="D458" s="16"/>
      <c r="E458" s="16"/>
      <c r="F458" s="16"/>
      <c r="G458" s="16"/>
      <c r="H458" s="16"/>
    </row>
    <row r="459" spans="1:8">
      <c r="A459" s="16"/>
      <c r="B459" s="16"/>
      <c r="C459" s="16"/>
      <c r="D459" s="16"/>
      <c r="E459" s="16"/>
      <c r="F459" s="16"/>
      <c r="G459" s="16"/>
      <c r="H459" s="16"/>
    </row>
    <row r="460" spans="1:8">
      <c r="A460" s="16"/>
      <c r="B460" s="16"/>
      <c r="C460" s="16"/>
      <c r="D460" s="16"/>
      <c r="E460" s="16"/>
      <c r="F460" s="16"/>
      <c r="G460" s="16"/>
      <c r="H460" s="16"/>
    </row>
    <row r="461" spans="1:8">
      <c r="A461" s="16"/>
      <c r="B461" s="16"/>
      <c r="C461" s="16"/>
      <c r="D461" s="16"/>
      <c r="E461" s="16"/>
      <c r="F461" s="16"/>
      <c r="G461" s="16"/>
      <c r="H461" s="16"/>
    </row>
    <row r="462" spans="1:8">
      <c r="A462" s="16"/>
      <c r="B462" s="16"/>
      <c r="C462" s="16"/>
      <c r="D462" s="16"/>
      <c r="E462" s="16"/>
      <c r="F462" s="16"/>
      <c r="G462" s="16"/>
      <c r="H462" s="16"/>
    </row>
    <row r="463" spans="1:8">
      <c r="A463" s="16"/>
      <c r="B463" s="16"/>
      <c r="C463" s="16"/>
      <c r="D463" s="16"/>
      <c r="E463" s="16"/>
      <c r="F463" s="16"/>
      <c r="G463" s="16"/>
      <c r="H463" s="16"/>
    </row>
    <row r="464" spans="1:8">
      <c r="A464" s="16"/>
      <c r="B464" s="16"/>
      <c r="C464" s="16"/>
      <c r="D464" s="16"/>
      <c r="E464" s="16"/>
      <c r="F464" s="16"/>
      <c r="G464" s="16"/>
      <c r="H464" s="16"/>
    </row>
    <row r="465" spans="1:8">
      <c r="A465" s="16"/>
      <c r="B465" s="16"/>
      <c r="C465" s="16"/>
      <c r="D465" s="16"/>
      <c r="E465" s="16"/>
      <c r="F465" s="16"/>
      <c r="G465" s="16"/>
      <c r="H465" s="16"/>
    </row>
    <row r="466" spans="1:8">
      <c r="A466" s="16"/>
      <c r="B466" s="16"/>
      <c r="C466" s="16"/>
      <c r="D466" s="16"/>
      <c r="E466" s="16"/>
      <c r="F466" s="16"/>
      <c r="G466" s="16"/>
      <c r="H466" s="16"/>
    </row>
    <row r="467" spans="1:8">
      <c r="A467" s="16"/>
      <c r="B467" s="16"/>
      <c r="C467" s="16"/>
      <c r="D467" s="16"/>
      <c r="E467" s="16"/>
      <c r="F467" s="16"/>
      <c r="G467" s="16"/>
      <c r="H467" s="16"/>
    </row>
    <row r="468" spans="1:8">
      <c r="A468" s="16"/>
      <c r="B468" s="16"/>
      <c r="C468" s="16"/>
      <c r="D468" s="16"/>
      <c r="E468" s="16"/>
      <c r="F468" s="16"/>
      <c r="G468" s="16"/>
      <c r="H468" s="16"/>
    </row>
    <row r="469" spans="1:8">
      <c r="A469" s="16"/>
      <c r="B469" s="16"/>
      <c r="C469" s="16"/>
      <c r="D469" s="16"/>
      <c r="E469" s="16"/>
      <c r="F469" s="16"/>
      <c r="G469" s="16"/>
      <c r="H469" s="16"/>
    </row>
    <row r="470" spans="1:8">
      <c r="A470" s="16"/>
      <c r="B470" s="16"/>
      <c r="C470" s="16"/>
      <c r="D470" s="16"/>
      <c r="E470" s="16"/>
      <c r="F470" s="16"/>
      <c r="G470" s="16"/>
      <c r="H470" s="16"/>
    </row>
    <row r="471" spans="1:8">
      <c r="A471" s="16"/>
      <c r="B471" s="16"/>
      <c r="C471" s="16"/>
      <c r="D471" s="16"/>
      <c r="E471" s="16"/>
      <c r="F471" s="16"/>
      <c r="G471" s="16"/>
      <c r="H471" s="16"/>
    </row>
    <row r="472" spans="1:8">
      <c r="A472" s="16"/>
      <c r="B472" s="16"/>
      <c r="C472" s="16"/>
      <c r="D472" s="16"/>
      <c r="E472" s="16"/>
      <c r="F472" s="16"/>
      <c r="G472" s="16"/>
      <c r="H472" s="16"/>
    </row>
    <row r="473" spans="1:8">
      <c r="A473" s="16"/>
      <c r="B473" s="16"/>
      <c r="C473" s="16"/>
      <c r="D473" s="16"/>
      <c r="E473" s="16"/>
      <c r="F473" s="16"/>
      <c r="G473" s="16"/>
      <c r="H473" s="16"/>
    </row>
    <row r="474" spans="1:8">
      <c r="A474" s="16"/>
      <c r="B474" s="16"/>
      <c r="C474" s="16"/>
      <c r="D474" s="16"/>
      <c r="E474" s="16"/>
      <c r="F474" s="16"/>
      <c r="G474" s="16"/>
      <c r="H474" s="16"/>
    </row>
    <row r="475" spans="1:8">
      <c r="A475" s="16"/>
      <c r="B475" s="16"/>
      <c r="C475" s="16"/>
      <c r="D475" s="16"/>
      <c r="E475" s="16"/>
      <c r="F475" s="16"/>
      <c r="G475" s="16"/>
      <c r="H475" s="16"/>
    </row>
    <row r="476" spans="1:8">
      <c r="A476" s="16"/>
      <c r="B476" s="16"/>
      <c r="C476" s="16"/>
      <c r="D476" s="16"/>
      <c r="E476" s="16"/>
      <c r="F476" s="16"/>
      <c r="G476" s="16"/>
      <c r="H476" s="16"/>
    </row>
    <row r="477" spans="1:8">
      <c r="A477" s="16"/>
      <c r="B477" s="16"/>
      <c r="C477" s="16"/>
      <c r="D477" s="16"/>
      <c r="E477" s="16"/>
      <c r="F477" s="16"/>
      <c r="G477" s="16"/>
      <c r="H477" s="16"/>
    </row>
    <row r="478" spans="1:8">
      <c r="A478" s="16"/>
      <c r="B478" s="16"/>
      <c r="C478" s="16"/>
      <c r="D478" s="16"/>
      <c r="E478" s="16"/>
      <c r="F478" s="16"/>
      <c r="G478" s="16"/>
      <c r="H478" s="16"/>
    </row>
    <row r="479" spans="1:8">
      <c r="A479" s="16"/>
      <c r="B479" s="16"/>
      <c r="C479" s="16"/>
      <c r="D479" s="16"/>
      <c r="E479" s="16"/>
      <c r="F479" s="16"/>
      <c r="G479" s="16"/>
      <c r="H479" s="16"/>
    </row>
    <row r="480" spans="1:8">
      <c r="A480" s="16"/>
      <c r="B480" s="16"/>
      <c r="C480" s="16"/>
      <c r="D480" s="16"/>
      <c r="E480" s="16"/>
      <c r="F480" s="16"/>
      <c r="G480" s="16"/>
      <c r="H480" s="16"/>
    </row>
    <row r="481" spans="1:8">
      <c r="A481" s="16"/>
      <c r="B481" s="16"/>
      <c r="C481" s="16"/>
      <c r="D481" s="16"/>
      <c r="E481" s="16"/>
      <c r="F481" s="16"/>
      <c r="G481" s="16"/>
      <c r="H481" s="16"/>
    </row>
    <row r="482" spans="1:8">
      <c r="A482" s="16"/>
      <c r="B482" s="16"/>
      <c r="C482" s="16"/>
      <c r="D482" s="16"/>
      <c r="E482" s="16"/>
      <c r="F482" s="16"/>
      <c r="G482" s="16"/>
      <c r="H482" s="16"/>
    </row>
    <row r="483" spans="1:8">
      <c r="A483" s="16"/>
      <c r="B483" s="16"/>
      <c r="C483" s="16"/>
      <c r="D483" s="16"/>
      <c r="E483" s="16"/>
      <c r="F483" s="16"/>
      <c r="G483" s="16"/>
      <c r="H483" s="16"/>
    </row>
    <row r="484" spans="1:8">
      <c r="A484" s="16"/>
      <c r="B484" s="16"/>
      <c r="C484" s="16"/>
      <c r="D484" s="16"/>
      <c r="E484" s="16"/>
      <c r="F484" s="16"/>
      <c r="G484" s="16"/>
      <c r="H484" s="16"/>
    </row>
    <row r="485" spans="1:8">
      <c r="A485" s="16"/>
      <c r="B485" s="16"/>
      <c r="C485" s="16"/>
      <c r="D485" s="16"/>
      <c r="E485" s="16"/>
      <c r="F485" s="16"/>
      <c r="G485" s="16"/>
      <c r="H485" s="16"/>
    </row>
    <row r="486" spans="1:8">
      <c r="A486" s="16"/>
      <c r="B486" s="16"/>
      <c r="C486" s="16"/>
      <c r="D486" s="16"/>
      <c r="E486" s="16"/>
      <c r="F486" s="16"/>
      <c r="G486" s="16"/>
      <c r="H486" s="16"/>
    </row>
    <row r="487" spans="1:8">
      <c r="A487" s="16"/>
      <c r="B487" s="16"/>
      <c r="C487" s="16"/>
      <c r="D487" s="16"/>
      <c r="E487" s="16"/>
      <c r="F487" s="16"/>
      <c r="G487" s="16"/>
      <c r="H487" s="16"/>
    </row>
    <row r="488" spans="1:8">
      <c r="A488" s="16"/>
      <c r="B488" s="16"/>
      <c r="C488" s="16"/>
      <c r="D488" s="16"/>
      <c r="E488" s="16"/>
      <c r="F488" s="16"/>
      <c r="G488" s="16"/>
      <c r="H488" s="16"/>
    </row>
    <row r="489" spans="1:8">
      <c r="A489" s="16"/>
      <c r="B489" s="16"/>
      <c r="C489" s="16"/>
      <c r="D489" s="16"/>
      <c r="E489" s="16"/>
      <c r="F489" s="16"/>
      <c r="G489" s="16"/>
      <c r="H489" s="16"/>
    </row>
    <row r="490" spans="1:8">
      <c r="A490" s="16"/>
      <c r="B490" s="16"/>
      <c r="C490" s="16"/>
      <c r="D490" s="16"/>
      <c r="E490" s="16"/>
      <c r="F490" s="16"/>
      <c r="G490" s="16"/>
      <c r="H490" s="16"/>
    </row>
    <row r="491" spans="1:8">
      <c r="A491" s="16"/>
      <c r="B491" s="16"/>
      <c r="C491" s="16"/>
      <c r="D491" s="16"/>
      <c r="E491" s="16"/>
      <c r="F491" s="16"/>
      <c r="G491" s="16"/>
      <c r="H491" s="16"/>
    </row>
    <row r="492" spans="1:8">
      <c r="A492" s="16"/>
      <c r="B492" s="16"/>
      <c r="C492" s="16"/>
      <c r="D492" s="16"/>
      <c r="E492" s="16"/>
      <c r="F492" s="16"/>
      <c r="G492" s="16"/>
      <c r="H492" s="16"/>
    </row>
    <row r="493" spans="1:8">
      <c r="A493" s="16"/>
      <c r="B493" s="16"/>
      <c r="C493" s="16"/>
      <c r="D493" s="16"/>
      <c r="E493" s="16"/>
      <c r="F493" s="16"/>
      <c r="G493" s="16"/>
      <c r="H493" s="16"/>
    </row>
    <row r="494" spans="1:8">
      <c r="A494" s="16"/>
      <c r="B494" s="16"/>
      <c r="C494" s="16"/>
      <c r="D494" s="16"/>
      <c r="E494" s="16"/>
      <c r="F494" s="16"/>
      <c r="G494" s="16"/>
      <c r="H494" s="16"/>
    </row>
    <row r="495" spans="1:8">
      <c r="A495" s="16"/>
      <c r="B495" s="16"/>
      <c r="C495" s="16"/>
      <c r="D495" s="16"/>
      <c r="E495" s="16"/>
      <c r="F495" s="16"/>
      <c r="G495" s="16"/>
      <c r="H495" s="16"/>
    </row>
    <row r="496" spans="1:8">
      <c r="A496" s="16"/>
      <c r="B496" s="16"/>
      <c r="C496" s="16"/>
      <c r="D496" s="16"/>
      <c r="E496" s="16"/>
      <c r="F496" s="16"/>
      <c r="G496" s="16"/>
      <c r="H496" s="16"/>
    </row>
    <row r="497" spans="1:8">
      <c r="A497" s="16"/>
      <c r="B497" s="16"/>
      <c r="C497" s="16"/>
      <c r="D497" s="16"/>
      <c r="E497" s="16"/>
      <c r="F497" s="16"/>
      <c r="G497" s="16"/>
      <c r="H497" s="16"/>
    </row>
    <row r="498" spans="1:8">
      <c r="A498" s="16"/>
      <c r="B498" s="16"/>
      <c r="C498" s="16"/>
      <c r="D498" s="16"/>
      <c r="E498" s="16"/>
      <c r="F498" s="16"/>
      <c r="G498" s="16"/>
      <c r="H498" s="16"/>
    </row>
    <row r="499" spans="1:8">
      <c r="A499" s="16"/>
      <c r="B499" s="16"/>
      <c r="C499" s="16"/>
      <c r="D499" s="16"/>
      <c r="E499" s="16"/>
      <c r="F499" s="16"/>
      <c r="G499" s="16"/>
      <c r="H499" s="16"/>
    </row>
    <row r="500" spans="1:8">
      <c r="A500" s="16"/>
      <c r="B500" s="16"/>
      <c r="C500" s="16"/>
      <c r="D500" s="16"/>
      <c r="E500" s="16"/>
      <c r="F500" s="16"/>
      <c r="G500" s="16"/>
      <c r="H500" s="16"/>
    </row>
    <row r="501" spans="1:8">
      <c r="A501" s="16"/>
      <c r="B501" s="16"/>
      <c r="C501" s="16"/>
      <c r="D501" s="16"/>
      <c r="E501" s="16"/>
      <c r="F501" s="16"/>
      <c r="G501" s="16"/>
      <c r="H501" s="16"/>
    </row>
    <row r="502" spans="1:8">
      <c r="A502" s="16"/>
      <c r="B502" s="16"/>
      <c r="C502" s="16"/>
      <c r="D502" s="16"/>
      <c r="E502" s="16"/>
      <c r="F502" s="16"/>
      <c r="G502" s="16"/>
      <c r="H502" s="16"/>
    </row>
    <row r="503" spans="1:8">
      <c r="A503" s="16"/>
      <c r="B503" s="16"/>
      <c r="C503" s="16"/>
      <c r="D503" s="16"/>
      <c r="E503" s="16"/>
      <c r="F503" s="16"/>
      <c r="G503" s="16"/>
      <c r="H503" s="16"/>
    </row>
    <row r="504" spans="1:8">
      <c r="A504" s="16"/>
      <c r="B504" s="16"/>
      <c r="C504" s="16"/>
      <c r="D504" s="16"/>
      <c r="E504" s="16"/>
      <c r="F504" s="16"/>
      <c r="G504" s="16"/>
      <c r="H504" s="16"/>
    </row>
    <row r="505" spans="1:8">
      <c r="A505" s="16"/>
      <c r="B505" s="16"/>
      <c r="C505" s="16"/>
      <c r="D505" s="16"/>
      <c r="E505" s="16"/>
      <c r="F505" s="16"/>
      <c r="G505" s="16"/>
      <c r="H505" s="16"/>
    </row>
    <row r="506" spans="1:8">
      <c r="A506" s="16"/>
      <c r="B506" s="16"/>
      <c r="C506" s="16"/>
      <c r="D506" s="16"/>
      <c r="E506" s="16"/>
      <c r="F506" s="16"/>
      <c r="G506" s="16"/>
      <c r="H506" s="16"/>
    </row>
    <row r="507" spans="1:8">
      <c r="A507" s="16"/>
      <c r="B507" s="16"/>
      <c r="C507" s="16"/>
      <c r="D507" s="16"/>
      <c r="E507" s="16"/>
      <c r="F507" s="16"/>
      <c r="G507" s="16"/>
      <c r="H507" s="16"/>
    </row>
    <row r="508" spans="1:8">
      <c r="A508" s="16"/>
      <c r="B508" s="16"/>
      <c r="C508" s="16"/>
      <c r="D508" s="16"/>
      <c r="E508" s="16"/>
      <c r="F508" s="16"/>
      <c r="G508" s="16"/>
      <c r="H508" s="16"/>
    </row>
    <row r="509" spans="1:8">
      <c r="A509" s="16"/>
      <c r="B509" s="16"/>
      <c r="C509" s="16"/>
      <c r="D509" s="16"/>
      <c r="E509" s="16"/>
      <c r="F509" s="16"/>
      <c r="G509" s="16"/>
      <c r="H509" s="16"/>
    </row>
    <row r="510" spans="1:8">
      <c r="A510" s="16"/>
      <c r="B510" s="16"/>
      <c r="C510" s="16"/>
      <c r="D510" s="16"/>
      <c r="E510" s="16"/>
      <c r="F510" s="16"/>
      <c r="G510" s="16"/>
      <c r="H510" s="16"/>
    </row>
    <row r="511" spans="1:8">
      <c r="A511" s="16"/>
      <c r="B511" s="16"/>
      <c r="C511" s="16"/>
      <c r="D511" s="16"/>
      <c r="E511" s="16"/>
      <c r="F511" s="16"/>
      <c r="G511" s="16"/>
      <c r="H511" s="16"/>
    </row>
    <row r="512" spans="1:8">
      <c r="A512" s="16"/>
      <c r="B512" s="16"/>
      <c r="C512" s="16"/>
      <c r="D512" s="16"/>
      <c r="E512" s="16"/>
      <c r="F512" s="16"/>
      <c r="G512" s="16"/>
      <c r="H512" s="16"/>
    </row>
    <row r="513" spans="1:8">
      <c r="A513" s="16"/>
      <c r="B513" s="16"/>
      <c r="C513" s="16"/>
      <c r="D513" s="16"/>
      <c r="E513" s="16"/>
      <c r="F513" s="16"/>
      <c r="G513" s="16"/>
      <c r="H513" s="16"/>
    </row>
    <row r="514" spans="1:8">
      <c r="A514" s="16"/>
      <c r="B514" s="16"/>
      <c r="C514" s="16"/>
      <c r="D514" s="16"/>
      <c r="E514" s="16"/>
      <c r="F514" s="16"/>
      <c r="G514" s="16"/>
      <c r="H514" s="16"/>
    </row>
    <row r="515" spans="1:8">
      <c r="A515" s="16"/>
      <c r="B515" s="16"/>
      <c r="C515" s="16"/>
      <c r="D515" s="16"/>
      <c r="E515" s="16"/>
      <c r="F515" s="16"/>
      <c r="G515" s="16"/>
      <c r="H515" s="16"/>
    </row>
    <row r="516" spans="1:8">
      <c r="A516" s="16"/>
      <c r="B516" s="16"/>
      <c r="C516" s="16"/>
      <c r="D516" s="16"/>
      <c r="E516" s="16"/>
      <c r="F516" s="16"/>
      <c r="G516" s="16"/>
      <c r="H516" s="16"/>
    </row>
    <row r="517" spans="1:8">
      <c r="A517" s="16"/>
      <c r="B517" s="16"/>
      <c r="C517" s="16"/>
      <c r="D517" s="16"/>
      <c r="E517" s="16"/>
      <c r="F517" s="16"/>
      <c r="G517" s="16"/>
      <c r="H517" s="16"/>
    </row>
    <row r="518" spans="1:8">
      <c r="A518" s="16"/>
      <c r="B518" s="16"/>
      <c r="C518" s="16"/>
      <c r="D518" s="16"/>
      <c r="E518" s="16"/>
      <c r="F518" s="16"/>
      <c r="G518" s="16"/>
      <c r="H518" s="16"/>
    </row>
    <row r="519" spans="1:8">
      <c r="A519" s="16"/>
      <c r="B519" s="16"/>
      <c r="C519" s="16"/>
      <c r="D519" s="16"/>
      <c r="E519" s="16"/>
      <c r="F519" s="16"/>
      <c r="G519" s="16"/>
      <c r="H519" s="16"/>
    </row>
    <row r="520" spans="1:8">
      <c r="A520" s="16"/>
      <c r="B520" s="16"/>
      <c r="C520" s="16"/>
      <c r="D520" s="16"/>
      <c r="E520" s="16"/>
      <c r="F520" s="16"/>
      <c r="G520" s="16"/>
      <c r="H520" s="16"/>
    </row>
    <row r="521" spans="1:8">
      <c r="A521" s="16"/>
      <c r="B521" s="16"/>
      <c r="C521" s="16"/>
      <c r="D521" s="16"/>
      <c r="E521" s="16"/>
      <c r="F521" s="16"/>
      <c r="G521" s="16"/>
      <c r="H521" s="16"/>
    </row>
    <row r="522" spans="1:8">
      <c r="A522" s="16"/>
      <c r="B522" s="16"/>
      <c r="C522" s="16"/>
      <c r="D522" s="16"/>
      <c r="E522" s="16"/>
      <c r="F522" s="16"/>
      <c r="G522" s="16"/>
      <c r="H522" s="16"/>
    </row>
    <row r="523" spans="1:8">
      <c r="A523" s="16"/>
      <c r="B523" s="16"/>
      <c r="C523" s="16"/>
      <c r="D523" s="16"/>
      <c r="E523" s="16"/>
      <c r="F523" s="16"/>
      <c r="G523" s="16"/>
      <c r="H523" s="16"/>
    </row>
    <row r="524" spans="1:8">
      <c r="A524" s="16"/>
      <c r="B524" s="16"/>
      <c r="C524" s="16"/>
      <c r="D524" s="16"/>
      <c r="E524" s="16"/>
      <c r="F524" s="16"/>
      <c r="G524" s="16"/>
      <c r="H524" s="16"/>
    </row>
    <row r="525" spans="1:8">
      <c r="A525" s="16"/>
      <c r="B525" s="16"/>
      <c r="C525" s="16"/>
      <c r="D525" s="16"/>
      <c r="E525" s="16"/>
      <c r="F525" s="16"/>
      <c r="G525" s="16"/>
      <c r="H525" s="16"/>
    </row>
    <row r="526" spans="1:8">
      <c r="A526" s="16"/>
      <c r="B526" s="16"/>
      <c r="C526" s="16"/>
      <c r="D526" s="16"/>
      <c r="E526" s="16"/>
      <c r="F526" s="16"/>
      <c r="G526" s="16"/>
      <c r="H526" s="16"/>
    </row>
    <row r="527" spans="1:8">
      <c r="A527" s="16"/>
      <c r="B527" s="16"/>
      <c r="C527" s="16"/>
      <c r="D527" s="16"/>
      <c r="E527" s="16"/>
      <c r="F527" s="16"/>
      <c r="G527" s="16"/>
      <c r="H527" s="16"/>
    </row>
    <row r="528" spans="1:8">
      <c r="A528" s="16"/>
      <c r="B528" s="16"/>
      <c r="C528" s="16"/>
      <c r="D528" s="16"/>
      <c r="E528" s="16"/>
      <c r="F528" s="16"/>
      <c r="G528" s="16"/>
      <c r="H528" s="16"/>
    </row>
    <row r="529" spans="1:8">
      <c r="A529" s="16"/>
      <c r="B529" s="16"/>
      <c r="C529" s="16"/>
      <c r="D529" s="16"/>
      <c r="E529" s="16"/>
      <c r="F529" s="16"/>
      <c r="G529" s="16"/>
      <c r="H529" s="16"/>
    </row>
    <row r="530" spans="1:8">
      <c r="A530" s="16"/>
      <c r="B530" s="16"/>
      <c r="C530" s="16"/>
      <c r="D530" s="16"/>
      <c r="E530" s="16"/>
      <c r="F530" s="16"/>
      <c r="G530" s="16"/>
      <c r="H530" s="16"/>
    </row>
    <row r="531" spans="1:8">
      <c r="A531" s="16"/>
      <c r="B531" s="16"/>
      <c r="C531" s="16"/>
      <c r="D531" s="16"/>
      <c r="E531" s="16"/>
      <c r="F531" s="16"/>
      <c r="G531" s="16"/>
      <c r="H531" s="16"/>
    </row>
    <row r="532" spans="1:8">
      <c r="A532" s="16"/>
      <c r="B532" s="16"/>
      <c r="C532" s="16"/>
      <c r="D532" s="16"/>
      <c r="E532" s="16"/>
      <c r="F532" s="16"/>
      <c r="G532" s="16"/>
      <c r="H532" s="16"/>
    </row>
    <row r="533" spans="1:8">
      <c r="A533" s="16"/>
      <c r="B533" s="16"/>
      <c r="C533" s="16"/>
      <c r="D533" s="16"/>
      <c r="E533" s="16"/>
      <c r="F533" s="16"/>
      <c r="G533" s="16"/>
      <c r="H533" s="16"/>
    </row>
    <row r="534" spans="1:8">
      <c r="A534" s="16"/>
      <c r="B534" s="16"/>
      <c r="C534" s="16"/>
      <c r="D534" s="16"/>
      <c r="E534" s="16"/>
      <c r="F534" s="16"/>
      <c r="G534" s="16"/>
      <c r="H534" s="16"/>
    </row>
    <row r="535" spans="1:8">
      <c r="A535" s="16"/>
      <c r="B535" s="16"/>
      <c r="C535" s="16"/>
      <c r="D535" s="16"/>
      <c r="E535" s="16"/>
      <c r="F535" s="16"/>
      <c r="G535" s="16"/>
      <c r="H535" s="16"/>
    </row>
    <row r="536" spans="1:8">
      <c r="A536" s="16"/>
      <c r="B536" s="16"/>
      <c r="C536" s="16"/>
      <c r="D536" s="16"/>
      <c r="E536" s="16"/>
      <c r="F536" s="16"/>
      <c r="G536" s="16"/>
      <c r="H536" s="16"/>
    </row>
    <row r="537" spans="1:8">
      <c r="A537" s="16"/>
      <c r="B537" s="16"/>
      <c r="C537" s="16"/>
      <c r="D537" s="16"/>
      <c r="E537" s="16"/>
      <c r="F537" s="16"/>
      <c r="G537" s="16"/>
      <c r="H537" s="16"/>
    </row>
    <row r="538" spans="1:8">
      <c r="A538" s="16"/>
      <c r="B538" s="16"/>
      <c r="C538" s="16"/>
      <c r="D538" s="16"/>
      <c r="E538" s="16"/>
      <c r="F538" s="16"/>
      <c r="G538" s="16"/>
      <c r="H538" s="16"/>
    </row>
    <row r="539" spans="1:8">
      <c r="A539" s="16"/>
      <c r="B539" s="16"/>
      <c r="C539" s="16"/>
      <c r="D539" s="16"/>
      <c r="E539" s="16"/>
      <c r="F539" s="16"/>
      <c r="G539" s="16"/>
      <c r="H539" s="16"/>
    </row>
    <row r="540" spans="1:8">
      <c r="A540" s="16"/>
      <c r="B540" s="16"/>
      <c r="C540" s="16"/>
      <c r="D540" s="16"/>
      <c r="E540" s="16"/>
      <c r="F540" s="16"/>
      <c r="G540" s="16"/>
      <c r="H540" s="16"/>
    </row>
    <row r="541" spans="1:8">
      <c r="A541" s="16"/>
      <c r="B541" s="16"/>
      <c r="C541" s="16"/>
      <c r="D541" s="16"/>
      <c r="E541" s="16"/>
      <c r="F541" s="16"/>
      <c r="G541" s="16"/>
      <c r="H541" s="16"/>
    </row>
    <row r="542" spans="1:8">
      <c r="A542" s="16"/>
      <c r="B542" s="16"/>
      <c r="C542" s="16"/>
      <c r="D542" s="16"/>
      <c r="E542" s="16"/>
      <c r="F542" s="16"/>
      <c r="G542" s="16"/>
      <c r="H542" s="16"/>
    </row>
    <row r="543" spans="1:8">
      <c r="A543" s="16"/>
      <c r="B543" s="16"/>
      <c r="C543" s="16"/>
      <c r="D543" s="16"/>
      <c r="E543" s="16"/>
      <c r="F543" s="16"/>
      <c r="G543" s="16"/>
      <c r="H543" s="16"/>
    </row>
    <row r="544" spans="1:8">
      <c r="A544" s="16"/>
      <c r="B544" s="16"/>
      <c r="C544" s="16"/>
      <c r="D544" s="16"/>
      <c r="E544" s="16"/>
      <c r="F544" s="16"/>
      <c r="G544" s="16"/>
      <c r="H544" s="16"/>
    </row>
    <row r="545" spans="1:8">
      <c r="A545" s="16"/>
      <c r="B545" s="16"/>
      <c r="C545" s="16"/>
      <c r="D545" s="16"/>
      <c r="E545" s="16"/>
      <c r="F545" s="16"/>
      <c r="G545" s="16"/>
      <c r="H545" s="16"/>
    </row>
    <row r="546" spans="1:8">
      <c r="A546" s="16"/>
      <c r="B546" s="16"/>
      <c r="C546" s="16"/>
      <c r="D546" s="16"/>
      <c r="E546" s="16"/>
      <c r="F546" s="16"/>
      <c r="G546" s="16"/>
      <c r="H546" s="16"/>
    </row>
    <row r="547" spans="1:8">
      <c r="A547" s="16"/>
      <c r="B547" s="16"/>
      <c r="C547" s="16"/>
      <c r="D547" s="16"/>
      <c r="E547" s="16"/>
      <c r="F547" s="16"/>
      <c r="G547" s="16"/>
      <c r="H547" s="16"/>
    </row>
    <row r="548" spans="1:8">
      <c r="A548" s="16"/>
      <c r="B548" s="16"/>
      <c r="C548" s="16"/>
      <c r="D548" s="16"/>
      <c r="E548" s="16"/>
      <c r="F548" s="16"/>
      <c r="G548" s="16"/>
      <c r="H548" s="16"/>
    </row>
    <row r="549" spans="1:8">
      <c r="A549" s="16"/>
      <c r="B549" s="16"/>
      <c r="C549" s="16"/>
      <c r="D549" s="16"/>
      <c r="E549" s="16"/>
      <c r="F549" s="16"/>
      <c r="G549" s="16"/>
      <c r="H549" s="16"/>
    </row>
    <row r="550" spans="1:8">
      <c r="A550" s="16"/>
      <c r="B550" s="16"/>
      <c r="C550" s="16"/>
      <c r="D550" s="16"/>
      <c r="E550" s="16"/>
      <c r="F550" s="16"/>
      <c r="G550" s="16"/>
      <c r="H550" s="16"/>
    </row>
    <row r="551" spans="1:8">
      <c r="A551" s="16"/>
      <c r="B551" s="16"/>
      <c r="C551" s="16"/>
      <c r="D551" s="16"/>
      <c r="E551" s="16"/>
      <c r="F551" s="16"/>
      <c r="G551" s="16"/>
      <c r="H551" s="16"/>
    </row>
    <row r="552" spans="1:8">
      <c r="A552" s="16"/>
      <c r="B552" s="16"/>
      <c r="C552" s="16"/>
      <c r="D552" s="16"/>
      <c r="E552" s="16"/>
      <c r="F552" s="16"/>
      <c r="G552" s="16"/>
      <c r="H552" s="16"/>
    </row>
    <row r="553" spans="1:8">
      <c r="A553" s="16"/>
      <c r="B553" s="16"/>
      <c r="C553" s="16"/>
      <c r="D553" s="16"/>
      <c r="E553" s="16"/>
      <c r="F553" s="16"/>
      <c r="G553" s="16"/>
      <c r="H553" s="16"/>
    </row>
    <row r="554" spans="1:8">
      <c r="A554" s="16"/>
      <c r="B554" s="16"/>
      <c r="C554" s="16"/>
      <c r="D554" s="16"/>
      <c r="E554" s="16"/>
      <c r="F554" s="16"/>
      <c r="G554" s="16"/>
      <c r="H554" s="16"/>
    </row>
    <row r="555" spans="1:8">
      <c r="A555" s="16"/>
      <c r="B555" s="16"/>
      <c r="C555" s="16"/>
      <c r="D555" s="16"/>
      <c r="E555" s="16"/>
      <c r="F555" s="16"/>
      <c r="G555" s="16"/>
      <c r="H555" s="16"/>
    </row>
    <row r="556" spans="1:8">
      <c r="A556" s="16"/>
      <c r="B556" s="16"/>
      <c r="C556" s="16"/>
      <c r="D556" s="16"/>
      <c r="E556" s="16"/>
      <c r="F556" s="16"/>
      <c r="G556" s="16"/>
      <c r="H556" s="16"/>
    </row>
    <row r="557" spans="1:8">
      <c r="A557" s="16"/>
      <c r="B557" s="16"/>
      <c r="C557" s="16"/>
      <c r="D557" s="16"/>
      <c r="E557" s="16"/>
      <c r="F557" s="16"/>
      <c r="G557" s="16"/>
      <c r="H557" s="16"/>
    </row>
    <row r="558" spans="1:8">
      <c r="A558" s="16"/>
      <c r="B558" s="16"/>
      <c r="C558" s="16"/>
      <c r="D558" s="16"/>
      <c r="E558" s="16"/>
      <c r="F558" s="16"/>
      <c r="G558" s="16"/>
      <c r="H558" s="16"/>
    </row>
    <row r="559" spans="1:8">
      <c r="A559" s="16"/>
      <c r="B559" s="16"/>
      <c r="C559" s="16"/>
      <c r="D559" s="16"/>
      <c r="E559" s="16"/>
      <c r="F559" s="16"/>
      <c r="G559" s="16"/>
      <c r="H559" s="16"/>
    </row>
    <row r="560" spans="1:8">
      <c r="A560" s="16"/>
      <c r="B560" s="16"/>
      <c r="C560" s="16"/>
      <c r="D560" s="16"/>
      <c r="E560" s="16"/>
      <c r="F560" s="16"/>
      <c r="G560" s="16"/>
      <c r="H560" s="16"/>
    </row>
    <row r="561" spans="1:8">
      <c r="A561" s="16"/>
      <c r="B561" s="16"/>
      <c r="C561" s="16"/>
      <c r="D561" s="16"/>
      <c r="E561" s="16"/>
      <c r="F561" s="16"/>
      <c r="G561" s="16"/>
      <c r="H561" s="16"/>
    </row>
    <row r="562" spans="1:8">
      <c r="A562" s="16"/>
      <c r="B562" s="16"/>
      <c r="C562" s="16"/>
      <c r="D562" s="16"/>
      <c r="E562" s="16"/>
      <c r="F562" s="16"/>
      <c r="G562" s="16"/>
      <c r="H562" s="16"/>
    </row>
    <row r="563" spans="1:8">
      <c r="A563" s="16"/>
      <c r="B563" s="16"/>
      <c r="C563" s="16"/>
      <c r="D563" s="16"/>
      <c r="E563" s="16"/>
      <c r="F563" s="16"/>
      <c r="G563" s="16"/>
      <c r="H563" s="16"/>
    </row>
    <row r="564" spans="1:8">
      <c r="A564" s="16"/>
      <c r="B564" s="16"/>
      <c r="C564" s="16"/>
      <c r="D564" s="16"/>
      <c r="E564" s="16"/>
      <c r="F564" s="16"/>
      <c r="G564" s="16"/>
      <c r="H564" s="16"/>
    </row>
    <row r="565" spans="1:8">
      <c r="A565" s="16"/>
      <c r="B565" s="16"/>
      <c r="C565" s="16"/>
      <c r="D565" s="16"/>
      <c r="E565" s="16"/>
      <c r="F565" s="16"/>
      <c r="G565" s="16"/>
      <c r="H565" s="16"/>
    </row>
    <row r="566" spans="1:8">
      <c r="A566" s="16"/>
      <c r="B566" s="16"/>
      <c r="C566" s="16"/>
      <c r="D566" s="16"/>
      <c r="E566" s="16"/>
      <c r="F566" s="16"/>
      <c r="G566" s="16"/>
      <c r="H566" s="16"/>
    </row>
    <row r="567" spans="1:8">
      <c r="A567" s="16"/>
      <c r="B567" s="16"/>
      <c r="C567" s="16"/>
      <c r="D567" s="16"/>
      <c r="E567" s="16"/>
      <c r="F567" s="16"/>
      <c r="G567" s="16"/>
      <c r="H567" s="16"/>
    </row>
    <row r="568" spans="1:8">
      <c r="A568" s="16"/>
      <c r="B568" s="16"/>
      <c r="C568" s="16"/>
      <c r="D568" s="16"/>
      <c r="E568" s="16"/>
      <c r="F568" s="16"/>
      <c r="G568" s="16"/>
      <c r="H568" s="16"/>
    </row>
    <row r="569" spans="1:8">
      <c r="A569" s="16"/>
      <c r="B569" s="16"/>
      <c r="C569" s="16"/>
      <c r="D569" s="16"/>
      <c r="E569" s="16"/>
      <c r="F569" s="16"/>
      <c r="G569" s="16"/>
      <c r="H569" s="16"/>
    </row>
    <row r="570" spans="1:8">
      <c r="A570" s="16"/>
      <c r="B570" s="16"/>
      <c r="C570" s="16"/>
      <c r="D570" s="16"/>
      <c r="E570" s="16"/>
      <c r="F570" s="16"/>
      <c r="G570" s="16"/>
      <c r="H570" s="16"/>
    </row>
    <row r="571" spans="1:8">
      <c r="A571" s="16"/>
      <c r="B571" s="16"/>
      <c r="C571" s="16"/>
      <c r="D571" s="16"/>
      <c r="E571" s="16"/>
      <c r="F571" s="16"/>
      <c r="G571" s="16"/>
      <c r="H571" s="16"/>
    </row>
    <row r="572" spans="1:8">
      <c r="A572" s="16"/>
      <c r="B572" s="16"/>
      <c r="C572" s="16"/>
      <c r="D572" s="16"/>
      <c r="E572" s="16"/>
      <c r="F572" s="16"/>
      <c r="G572" s="16"/>
      <c r="H572" s="16"/>
    </row>
    <row r="573" spans="1:8">
      <c r="A573" s="16"/>
      <c r="B573" s="16"/>
      <c r="C573" s="16"/>
      <c r="D573" s="16"/>
      <c r="E573" s="16"/>
      <c r="F573" s="16"/>
      <c r="G573" s="16"/>
      <c r="H573" s="16"/>
    </row>
    <row r="574" spans="1:8">
      <c r="A574" s="16"/>
      <c r="B574" s="16"/>
      <c r="C574" s="16"/>
      <c r="D574" s="16"/>
      <c r="E574" s="16"/>
      <c r="F574" s="16"/>
      <c r="G574" s="16"/>
      <c r="H574" s="16"/>
    </row>
    <row r="575" spans="1:8">
      <c r="A575" s="16"/>
      <c r="B575" s="16"/>
      <c r="C575" s="16"/>
      <c r="D575" s="16"/>
      <c r="E575" s="16"/>
      <c r="F575" s="16"/>
      <c r="G575" s="16"/>
      <c r="H575" s="16"/>
    </row>
    <row r="576" spans="1:8">
      <c r="A576" s="16"/>
      <c r="B576" s="16"/>
      <c r="C576" s="16"/>
      <c r="D576" s="16"/>
      <c r="E576" s="16"/>
      <c r="F576" s="16"/>
      <c r="G576" s="16"/>
      <c r="H576" s="16"/>
    </row>
    <row r="577" spans="1:8">
      <c r="A577" s="16"/>
      <c r="B577" s="16"/>
      <c r="C577" s="16"/>
      <c r="D577" s="16"/>
      <c r="E577" s="16"/>
      <c r="F577" s="16"/>
      <c r="G577" s="16"/>
      <c r="H577" s="16"/>
    </row>
    <row r="578" spans="1:8">
      <c r="A578" s="16"/>
      <c r="B578" s="16"/>
      <c r="C578" s="16"/>
      <c r="D578" s="16"/>
      <c r="E578" s="16"/>
      <c r="F578" s="16"/>
      <c r="G578" s="16"/>
      <c r="H578" s="16"/>
    </row>
    <row r="579" spans="1:8">
      <c r="A579" s="16"/>
      <c r="B579" s="16"/>
      <c r="C579" s="16"/>
      <c r="D579" s="16"/>
      <c r="E579" s="16"/>
      <c r="F579" s="16"/>
      <c r="G579" s="16"/>
      <c r="H579" s="16"/>
    </row>
    <row r="580" spans="1:8">
      <c r="A580" s="16"/>
      <c r="B580" s="16"/>
      <c r="C580" s="16"/>
      <c r="D580" s="16"/>
      <c r="E580" s="16"/>
      <c r="F580" s="16"/>
      <c r="G580" s="16"/>
      <c r="H580" s="16"/>
    </row>
    <row r="581" spans="1:8">
      <c r="A581" s="16"/>
      <c r="B581" s="16"/>
      <c r="C581" s="16"/>
      <c r="D581" s="16"/>
      <c r="E581" s="16"/>
      <c r="F581" s="16"/>
      <c r="G581" s="16"/>
      <c r="H581" s="16"/>
    </row>
    <row r="582" spans="1:8">
      <c r="A582" s="16"/>
      <c r="B582" s="16"/>
      <c r="C582" s="16"/>
      <c r="D582" s="16"/>
      <c r="E582" s="16"/>
      <c r="F582" s="16"/>
      <c r="G582" s="16"/>
      <c r="H582" s="16"/>
    </row>
    <row r="583" spans="1:8">
      <c r="A583" s="16"/>
      <c r="B583" s="16"/>
      <c r="C583" s="16"/>
      <c r="D583" s="16"/>
      <c r="E583" s="16"/>
      <c r="F583" s="16"/>
      <c r="G583" s="16"/>
      <c r="H583" s="16"/>
    </row>
    <row r="584" spans="1:8">
      <c r="A584" s="16"/>
      <c r="B584" s="16"/>
      <c r="C584" s="16"/>
      <c r="D584" s="16"/>
      <c r="E584" s="16"/>
      <c r="F584" s="16"/>
      <c r="G584" s="16"/>
      <c r="H584" s="16"/>
    </row>
    <row r="585" spans="1:8">
      <c r="A585" s="16"/>
      <c r="B585" s="16"/>
      <c r="C585" s="16"/>
      <c r="D585" s="16"/>
      <c r="E585" s="16"/>
      <c r="F585" s="16"/>
      <c r="G585" s="16"/>
      <c r="H585" s="16"/>
    </row>
    <row r="586" spans="1:8">
      <c r="A586" s="16"/>
      <c r="B586" s="16"/>
      <c r="C586" s="16"/>
      <c r="D586" s="16"/>
      <c r="E586" s="16"/>
      <c r="F586" s="16"/>
      <c r="G586" s="16"/>
      <c r="H586" s="16"/>
    </row>
    <row r="587" spans="1:8">
      <c r="A587" s="16"/>
      <c r="B587" s="16"/>
      <c r="C587" s="16"/>
      <c r="D587" s="16"/>
      <c r="E587" s="16"/>
      <c r="F587" s="16"/>
      <c r="G587" s="16"/>
      <c r="H587" s="16"/>
    </row>
    <row r="588" spans="1:8">
      <c r="A588" s="16"/>
      <c r="B588" s="16"/>
      <c r="C588" s="16"/>
      <c r="D588" s="16"/>
      <c r="E588" s="16"/>
      <c r="F588" s="16"/>
      <c r="G588" s="16"/>
      <c r="H588" s="16"/>
    </row>
    <row r="589" spans="1:8">
      <c r="A589" s="16"/>
      <c r="B589" s="16"/>
      <c r="C589" s="16"/>
      <c r="D589" s="16"/>
      <c r="E589" s="16"/>
      <c r="F589" s="16"/>
      <c r="G589" s="16"/>
      <c r="H589" s="16"/>
    </row>
    <row r="590" spans="1:8">
      <c r="A590" s="16"/>
      <c r="B590" s="16"/>
      <c r="C590" s="16"/>
      <c r="D590" s="16"/>
      <c r="E590" s="16"/>
      <c r="F590" s="16"/>
      <c r="G590" s="16"/>
      <c r="H590" s="16"/>
    </row>
    <row r="591" spans="1:8">
      <c r="A591" s="16"/>
      <c r="B591" s="16"/>
      <c r="C591" s="16"/>
      <c r="D591" s="16"/>
      <c r="E591" s="16"/>
      <c r="F591" s="16"/>
      <c r="G591" s="16"/>
      <c r="H591" s="16"/>
    </row>
    <row r="592" spans="1:8">
      <c r="A592" s="16"/>
      <c r="B592" s="16"/>
      <c r="C592" s="16"/>
      <c r="D592" s="16"/>
      <c r="E592" s="16"/>
      <c r="F592" s="16"/>
      <c r="G592" s="16"/>
      <c r="H592" s="16"/>
    </row>
    <row r="593" spans="1:8">
      <c r="A593" s="16"/>
      <c r="B593" s="16"/>
      <c r="C593" s="16"/>
      <c r="D593" s="16"/>
      <c r="E593" s="16"/>
      <c r="F593" s="16"/>
      <c r="G593" s="16"/>
      <c r="H593" s="16"/>
    </row>
    <row r="594" spans="1:8">
      <c r="A594" s="16"/>
      <c r="B594" s="16"/>
      <c r="C594" s="16"/>
      <c r="D594" s="16"/>
      <c r="E594" s="16"/>
      <c r="F594" s="16"/>
      <c r="G594" s="16"/>
      <c r="H594" s="16"/>
    </row>
    <row r="595" spans="1:8">
      <c r="A595" s="16"/>
      <c r="B595" s="16"/>
      <c r="C595" s="16"/>
      <c r="D595" s="16"/>
      <c r="E595" s="16"/>
      <c r="F595" s="16"/>
      <c r="G595" s="16"/>
      <c r="H595" s="16"/>
    </row>
    <row r="596" spans="1:8">
      <c r="A596" s="16"/>
      <c r="B596" s="16"/>
      <c r="C596" s="16"/>
      <c r="D596" s="16"/>
      <c r="E596" s="16"/>
      <c r="F596" s="16"/>
      <c r="G596" s="16"/>
      <c r="H596" s="16"/>
    </row>
    <row r="597" spans="1:8">
      <c r="A597" s="16"/>
      <c r="B597" s="16"/>
      <c r="C597" s="16"/>
      <c r="D597" s="16"/>
      <c r="E597" s="16"/>
      <c r="F597" s="16"/>
      <c r="G597" s="16"/>
      <c r="H597" s="16"/>
    </row>
    <row r="598" spans="1:8">
      <c r="A598" s="16"/>
      <c r="B598" s="16"/>
      <c r="C598" s="16"/>
      <c r="D598" s="16"/>
      <c r="E598" s="16"/>
      <c r="F598" s="16"/>
      <c r="G598" s="16"/>
      <c r="H598" s="16"/>
    </row>
    <row r="599" spans="1:8">
      <c r="A599" s="16"/>
      <c r="B599" s="16"/>
      <c r="C599" s="16"/>
      <c r="D599" s="16"/>
      <c r="E599" s="16"/>
      <c r="F599" s="16"/>
      <c r="G599" s="16"/>
      <c r="H599" s="16"/>
    </row>
    <row r="600" spans="1:8">
      <c r="A600" s="16"/>
      <c r="B600" s="16"/>
      <c r="C600" s="16"/>
      <c r="D600" s="16"/>
      <c r="E600" s="16"/>
      <c r="F600" s="16"/>
      <c r="G600" s="16"/>
      <c r="H600" s="16"/>
    </row>
    <row r="601" spans="1:8">
      <c r="A601" s="16"/>
      <c r="B601" s="16"/>
      <c r="C601" s="16"/>
      <c r="D601" s="16"/>
      <c r="E601" s="16"/>
      <c r="F601" s="16"/>
      <c r="G601" s="16"/>
      <c r="H601" s="16"/>
    </row>
    <row r="602" spans="1:8">
      <c r="A602" s="16"/>
      <c r="B602" s="16"/>
      <c r="C602" s="16"/>
      <c r="D602" s="16"/>
      <c r="E602" s="16"/>
      <c r="F602" s="16"/>
      <c r="G602" s="16"/>
      <c r="H602" s="16"/>
    </row>
    <row r="603" spans="1:8">
      <c r="A603" s="16"/>
      <c r="B603" s="16"/>
      <c r="C603" s="16"/>
      <c r="D603" s="16"/>
      <c r="E603" s="16"/>
      <c r="F603" s="16"/>
      <c r="G603" s="16"/>
      <c r="H603" s="16"/>
    </row>
    <row r="604" spans="1:8">
      <c r="A604" s="16"/>
      <c r="B604" s="16"/>
      <c r="C604" s="16"/>
      <c r="D604" s="16"/>
      <c r="E604" s="16"/>
      <c r="F604" s="16"/>
      <c r="G604" s="16"/>
      <c r="H604" s="16"/>
    </row>
    <row r="605" spans="1:8">
      <c r="A605" s="16"/>
      <c r="B605" s="16"/>
      <c r="C605" s="16"/>
      <c r="D605" s="16"/>
      <c r="E605" s="16"/>
      <c r="F605" s="16"/>
      <c r="G605" s="16"/>
      <c r="H605" s="16"/>
    </row>
    <row r="606" spans="1:8">
      <c r="A606" s="16"/>
      <c r="B606" s="16"/>
      <c r="C606" s="16"/>
      <c r="D606" s="16"/>
      <c r="E606" s="16"/>
      <c r="F606" s="16"/>
      <c r="G606" s="16"/>
      <c r="H606" s="16"/>
    </row>
    <row r="607" spans="1:8">
      <c r="A607" s="16"/>
      <c r="B607" s="16"/>
      <c r="C607" s="16"/>
      <c r="D607" s="16"/>
      <c r="E607" s="16"/>
      <c r="F607" s="16"/>
      <c r="G607" s="16"/>
      <c r="H607" s="16"/>
    </row>
    <row r="608" spans="1:8">
      <c r="A608" s="16"/>
      <c r="B608" s="16"/>
      <c r="C608" s="16"/>
      <c r="D608" s="16"/>
      <c r="E608" s="16"/>
      <c r="F608" s="16"/>
      <c r="G608" s="16"/>
      <c r="H608" s="16"/>
    </row>
    <row r="609" spans="1:8">
      <c r="A609" s="16"/>
      <c r="B609" s="16"/>
      <c r="C609" s="16"/>
      <c r="D609" s="16"/>
      <c r="E609" s="16"/>
      <c r="F609" s="16"/>
      <c r="G609" s="16"/>
      <c r="H609" s="16"/>
    </row>
    <row r="610" spans="1:8">
      <c r="A610" s="16"/>
      <c r="B610" s="16"/>
      <c r="C610" s="16"/>
      <c r="D610" s="16"/>
      <c r="E610" s="16"/>
      <c r="F610" s="16"/>
      <c r="G610" s="16"/>
      <c r="H610" s="16"/>
    </row>
    <row r="611" spans="1:8">
      <c r="A611" s="16"/>
      <c r="B611" s="16"/>
      <c r="C611" s="16"/>
      <c r="D611" s="16"/>
      <c r="E611" s="16"/>
      <c r="F611" s="16"/>
      <c r="G611" s="16"/>
      <c r="H611" s="16"/>
    </row>
    <row r="612" spans="1:8">
      <c r="A612" s="16"/>
      <c r="B612" s="16"/>
      <c r="C612" s="16"/>
      <c r="D612" s="16"/>
      <c r="E612" s="16"/>
      <c r="F612" s="16"/>
      <c r="G612" s="16"/>
      <c r="H612" s="16"/>
    </row>
    <row r="613" spans="1:8">
      <c r="A613" s="16"/>
      <c r="B613" s="16"/>
      <c r="C613" s="16"/>
      <c r="D613" s="16"/>
      <c r="E613" s="16"/>
      <c r="F613" s="16"/>
      <c r="G613" s="16"/>
      <c r="H613" s="16"/>
    </row>
    <row r="614" spans="1:8">
      <c r="A614" s="16"/>
      <c r="B614" s="16"/>
      <c r="C614" s="16"/>
      <c r="D614" s="16"/>
      <c r="E614" s="16"/>
      <c r="F614" s="16"/>
      <c r="G614" s="16"/>
      <c r="H614" s="16"/>
    </row>
    <row r="615" spans="1:8">
      <c r="A615" s="16"/>
      <c r="B615" s="16"/>
      <c r="C615" s="16"/>
      <c r="D615" s="16"/>
      <c r="E615" s="16"/>
      <c r="F615" s="16"/>
      <c r="G615" s="16"/>
      <c r="H615" s="16"/>
    </row>
    <row r="616" spans="1:8">
      <c r="A616" s="16"/>
      <c r="B616" s="16"/>
      <c r="C616" s="16"/>
      <c r="D616" s="16"/>
      <c r="E616" s="16"/>
      <c r="F616" s="16"/>
      <c r="G616" s="16"/>
      <c r="H616" s="16"/>
    </row>
    <row r="617" spans="1:8">
      <c r="A617" s="16"/>
      <c r="B617" s="16"/>
      <c r="C617" s="16"/>
      <c r="D617" s="16"/>
      <c r="E617" s="16"/>
      <c r="F617" s="16"/>
      <c r="G617" s="16"/>
      <c r="H617" s="16"/>
    </row>
    <row r="618" spans="1:8">
      <c r="A618" s="16"/>
      <c r="B618" s="16"/>
      <c r="C618" s="16"/>
      <c r="D618" s="16"/>
      <c r="E618" s="16"/>
      <c r="F618" s="16"/>
      <c r="G618" s="16"/>
      <c r="H618" s="16"/>
    </row>
    <row r="619" spans="1:8">
      <c r="A619" s="16"/>
      <c r="B619" s="16"/>
      <c r="C619" s="16"/>
      <c r="D619" s="16"/>
      <c r="E619" s="16"/>
      <c r="F619" s="16"/>
      <c r="G619" s="16"/>
      <c r="H619" s="16"/>
    </row>
    <row r="620" spans="1:8">
      <c r="A620" s="16"/>
      <c r="B620" s="16"/>
      <c r="C620" s="16"/>
      <c r="D620" s="16"/>
      <c r="E620" s="16"/>
      <c r="F620" s="16"/>
      <c r="G620" s="16"/>
      <c r="H620" s="16"/>
    </row>
    <row r="621" spans="1:8">
      <c r="A621" s="16"/>
      <c r="B621" s="16"/>
      <c r="C621" s="16"/>
      <c r="D621" s="16"/>
      <c r="E621" s="16"/>
      <c r="F621" s="16"/>
      <c r="G621" s="16"/>
      <c r="H621" s="16"/>
    </row>
    <row r="622" spans="1:8">
      <c r="A622" s="16"/>
      <c r="B622" s="16"/>
      <c r="C622" s="16"/>
      <c r="D622" s="16"/>
      <c r="E622" s="16"/>
      <c r="F622" s="16"/>
      <c r="G622" s="16"/>
      <c r="H622" s="16"/>
    </row>
    <row r="623" spans="1:8">
      <c r="A623" s="16"/>
      <c r="B623" s="16"/>
      <c r="C623" s="16"/>
      <c r="D623" s="16"/>
      <c r="E623" s="16"/>
      <c r="F623" s="16"/>
      <c r="G623" s="16"/>
      <c r="H623" s="16"/>
    </row>
    <row r="624" spans="1:8">
      <c r="A624" s="16"/>
      <c r="B624" s="16"/>
      <c r="C624" s="16"/>
      <c r="D624" s="16"/>
      <c r="E624" s="16"/>
      <c r="F624" s="16"/>
      <c r="G624" s="16"/>
      <c r="H624" s="16"/>
    </row>
    <row r="625" spans="1:8">
      <c r="A625" s="16"/>
      <c r="B625" s="16"/>
      <c r="C625" s="16"/>
      <c r="D625" s="16"/>
      <c r="E625" s="16"/>
      <c r="F625" s="16"/>
      <c r="G625" s="16"/>
      <c r="H625" s="16"/>
    </row>
    <row r="626" spans="1:8">
      <c r="A626" s="16"/>
      <c r="B626" s="16"/>
      <c r="C626" s="16"/>
      <c r="D626" s="16"/>
      <c r="E626" s="16"/>
      <c r="F626" s="16"/>
      <c r="G626" s="16"/>
      <c r="H626" s="16"/>
    </row>
    <row r="627" spans="1:8">
      <c r="A627" s="16"/>
      <c r="B627" s="16"/>
      <c r="C627" s="16"/>
      <c r="D627" s="16"/>
      <c r="E627" s="16"/>
      <c r="F627" s="16"/>
      <c r="G627" s="16"/>
      <c r="H627" s="16"/>
    </row>
    <row r="628" spans="1:8">
      <c r="A628" s="16"/>
      <c r="B628" s="16"/>
      <c r="C628" s="16"/>
      <c r="D628" s="16"/>
      <c r="E628" s="16"/>
      <c r="F628" s="16"/>
      <c r="G628" s="16"/>
      <c r="H628" s="16"/>
    </row>
    <row r="629" spans="1:8">
      <c r="A629" s="16"/>
      <c r="B629" s="16"/>
      <c r="C629" s="16"/>
      <c r="D629" s="16"/>
      <c r="E629" s="16"/>
      <c r="F629" s="16"/>
      <c r="G629" s="16"/>
      <c r="H629" s="16"/>
    </row>
    <row r="630" spans="1:8">
      <c r="A630" s="16"/>
      <c r="B630" s="16"/>
      <c r="C630" s="16"/>
      <c r="D630" s="16"/>
      <c r="E630" s="16"/>
      <c r="F630" s="16"/>
      <c r="G630" s="16"/>
      <c r="H630" s="16"/>
    </row>
    <row r="631" spans="1:8">
      <c r="A631" s="16"/>
      <c r="B631" s="16"/>
      <c r="C631" s="16"/>
      <c r="D631" s="16"/>
      <c r="E631" s="16"/>
      <c r="F631" s="16"/>
      <c r="G631" s="16"/>
      <c r="H631" s="16"/>
    </row>
    <row r="632" spans="1:8">
      <c r="A632" s="16"/>
      <c r="B632" s="16"/>
      <c r="C632" s="16"/>
      <c r="D632" s="16"/>
      <c r="E632" s="16"/>
      <c r="F632" s="16"/>
      <c r="G632" s="16"/>
      <c r="H632" s="16"/>
    </row>
    <row r="633" spans="1:8">
      <c r="A633" s="16"/>
      <c r="B633" s="16"/>
      <c r="C633" s="16"/>
      <c r="D633" s="16"/>
      <c r="E633" s="16"/>
      <c r="F633" s="16"/>
      <c r="G633" s="16"/>
      <c r="H633" s="16"/>
    </row>
    <row r="634" spans="1:8">
      <c r="A634" s="16"/>
      <c r="B634" s="16"/>
      <c r="C634" s="16"/>
      <c r="D634" s="16"/>
      <c r="E634" s="16"/>
      <c r="F634" s="16"/>
      <c r="G634" s="16"/>
      <c r="H634" s="16"/>
    </row>
    <row r="635" spans="1:8">
      <c r="A635" s="16"/>
      <c r="B635" s="16"/>
      <c r="C635" s="16"/>
      <c r="D635" s="16"/>
      <c r="E635" s="16"/>
      <c r="F635" s="16"/>
      <c r="G635" s="16"/>
      <c r="H635" s="16"/>
    </row>
    <row r="636" spans="1:8">
      <c r="A636" s="16"/>
      <c r="B636" s="16"/>
      <c r="C636" s="16"/>
      <c r="D636" s="16"/>
      <c r="E636" s="16"/>
      <c r="F636" s="16"/>
      <c r="G636" s="16"/>
      <c r="H636" s="16"/>
    </row>
    <row r="637" spans="1:8">
      <c r="A637" s="16"/>
      <c r="B637" s="16"/>
      <c r="C637" s="16"/>
      <c r="D637" s="16"/>
      <c r="E637" s="16"/>
      <c r="F637" s="16"/>
      <c r="G637" s="16"/>
      <c r="H637" s="16"/>
    </row>
    <row r="638" spans="1:8">
      <c r="A638" s="16"/>
      <c r="B638" s="16"/>
      <c r="C638" s="16"/>
      <c r="D638" s="16"/>
      <c r="E638" s="16"/>
      <c r="F638" s="16"/>
      <c r="G638" s="16"/>
      <c r="H638" s="16"/>
    </row>
    <row r="639" spans="1:8">
      <c r="A639" s="16"/>
      <c r="B639" s="16"/>
      <c r="C639" s="16"/>
      <c r="D639" s="16"/>
      <c r="E639" s="16"/>
      <c r="F639" s="16"/>
      <c r="G639" s="16"/>
      <c r="H639" s="16"/>
    </row>
    <row r="640" spans="1:8">
      <c r="A640" s="16"/>
      <c r="B640" s="16"/>
      <c r="C640" s="16"/>
      <c r="D640" s="16"/>
      <c r="E640" s="16"/>
      <c r="F640" s="16"/>
      <c r="G640" s="16"/>
      <c r="H640" s="16"/>
    </row>
    <row r="641" spans="1:8">
      <c r="A641" s="16"/>
      <c r="B641" s="16"/>
      <c r="C641" s="16"/>
      <c r="D641" s="16"/>
      <c r="E641" s="16"/>
      <c r="F641" s="16"/>
      <c r="G641" s="16"/>
      <c r="H641" s="16"/>
    </row>
    <row r="642" spans="1:8">
      <c r="A642" s="16"/>
      <c r="B642" s="16"/>
      <c r="C642" s="16"/>
      <c r="D642" s="16"/>
      <c r="E642" s="16"/>
      <c r="F642" s="16"/>
      <c r="G642" s="16"/>
      <c r="H642" s="16"/>
    </row>
    <row r="643" spans="1:8">
      <c r="A643" s="16"/>
      <c r="B643" s="16"/>
      <c r="C643" s="16"/>
      <c r="D643" s="16"/>
      <c r="E643" s="16"/>
      <c r="F643" s="16"/>
      <c r="G643" s="16"/>
      <c r="H643" s="16"/>
    </row>
    <row r="644" spans="1:8">
      <c r="A644" s="16"/>
      <c r="B644" s="16"/>
      <c r="C644" s="16"/>
      <c r="D644" s="16"/>
      <c r="E644" s="16"/>
      <c r="F644" s="16"/>
      <c r="G644" s="16"/>
      <c r="H644" s="16"/>
    </row>
    <row r="645" spans="1:8">
      <c r="A645" s="16"/>
      <c r="B645" s="16"/>
      <c r="C645" s="16"/>
      <c r="D645" s="16"/>
      <c r="E645" s="16"/>
      <c r="F645" s="16"/>
      <c r="G645" s="16"/>
      <c r="H645" s="16"/>
    </row>
    <row r="646" spans="1:8">
      <c r="A646" s="16"/>
      <c r="B646" s="16"/>
      <c r="C646" s="16"/>
      <c r="D646" s="16"/>
      <c r="E646" s="16"/>
      <c r="F646" s="16"/>
      <c r="G646" s="16"/>
      <c r="H646" s="16"/>
    </row>
    <row r="647" spans="1:8">
      <c r="A647" s="16"/>
      <c r="B647" s="16"/>
      <c r="C647" s="16"/>
      <c r="D647" s="16"/>
      <c r="E647" s="16"/>
      <c r="F647" s="16"/>
      <c r="G647" s="16"/>
      <c r="H647" s="16"/>
    </row>
    <row r="648" spans="1:8">
      <c r="A648" s="16"/>
      <c r="B648" s="16"/>
      <c r="C648" s="16"/>
      <c r="D648" s="16"/>
      <c r="E648" s="16"/>
      <c r="F648" s="16"/>
      <c r="G648" s="16"/>
      <c r="H648" s="16"/>
    </row>
    <row r="649" spans="1:8">
      <c r="A649" s="16"/>
      <c r="B649" s="16"/>
      <c r="C649" s="16"/>
      <c r="D649" s="16"/>
      <c r="E649" s="16"/>
      <c r="F649" s="16"/>
      <c r="G649" s="16"/>
      <c r="H649" s="16"/>
    </row>
    <row r="650" spans="1:8">
      <c r="A650" s="16"/>
      <c r="B650" s="16"/>
      <c r="C650" s="16"/>
      <c r="D650" s="16"/>
      <c r="E650" s="16"/>
      <c r="F650" s="16"/>
      <c r="G650" s="16"/>
      <c r="H650" s="16"/>
    </row>
    <row r="651" spans="1:8">
      <c r="A651" s="16"/>
      <c r="B651" s="16"/>
      <c r="C651" s="16"/>
      <c r="D651" s="16"/>
      <c r="E651" s="16"/>
      <c r="F651" s="16"/>
      <c r="G651" s="16"/>
      <c r="H651" s="16"/>
    </row>
    <row r="652" spans="1:8">
      <c r="A652" s="16"/>
      <c r="B652" s="16"/>
      <c r="C652" s="16"/>
      <c r="D652" s="16"/>
      <c r="E652" s="16"/>
      <c r="F652" s="16"/>
      <c r="G652" s="16"/>
      <c r="H652" s="16"/>
    </row>
    <row r="653" spans="1:8">
      <c r="A653" s="16"/>
      <c r="B653" s="16"/>
      <c r="C653" s="16"/>
      <c r="D653" s="16"/>
      <c r="E653" s="16"/>
      <c r="F653" s="16"/>
      <c r="G653" s="16"/>
      <c r="H653" s="16"/>
    </row>
    <row r="654" spans="1:8">
      <c r="A654" s="16"/>
      <c r="B654" s="16"/>
      <c r="C654" s="16"/>
      <c r="D654" s="16"/>
      <c r="E654" s="16"/>
      <c r="F654" s="16"/>
      <c r="G654" s="16"/>
      <c r="H654" s="16"/>
    </row>
    <row r="655" spans="1:8">
      <c r="A655" s="16"/>
      <c r="B655" s="16"/>
      <c r="C655" s="16"/>
      <c r="D655" s="16"/>
      <c r="E655" s="16"/>
      <c r="F655" s="16"/>
      <c r="G655" s="16"/>
      <c r="H655" s="16"/>
    </row>
    <row r="656" spans="1:8">
      <c r="A656" s="16"/>
      <c r="B656" s="16"/>
      <c r="C656" s="16"/>
      <c r="D656" s="16"/>
      <c r="E656" s="16"/>
      <c r="F656" s="16"/>
      <c r="G656" s="16"/>
      <c r="H656" s="16"/>
    </row>
    <row r="657" spans="1:8">
      <c r="A657" s="16"/>
      <c r="B657" s="16"/>
      <c r="C657" s="16"/>
      <c r="D657" s="16"/>
      <c r="E657" s="16"/>
      <c r="F657" s="16"/>
      <c r="G657" s="16"/>
      <c r="H657" s="16"/>
    </row>
    <row r="658" spans="1:8">
      <c r="A658" s="16"/>
      <c r="B658" s="16"/>
      <c r="C658" s="16"/>
      <c r="D658" s="16"/>
      <c r="E658" s="16"/>
      <c r="F658" s="16"/>
      <c r="G658" s="16"/>
      <c r="H658" s="16"/>
    </row>
    <row r="659" spans="1:8">
      <c r="A659" s="16"/>
      <c r="B659" s="16"/>
      <c r="C659" s="16"/>
      <c r="D659" s="16"/>
      <c r="E659" s="16"/>
      <c r="F659" s="16"/>
      <c r="G659" s="16"/>
      <c r="H659" s="16"/>
    </row>
    <row r="660" spans="1:8">
      <c r="A660" s="16"/>
      <c r="B660" s="16"/>
      <c r="C660" s="16"/>
      <c r="D660" s="16"/>
      <c r="E660" s="16"/>
      <c r="F660" s="16"/>
      <c r="G660" s="16"/>
      <c r="H660" s="16"/>
    </row>
    <row r="661" spans="1:8">
      <c r="A661" s="16"/>
      <c r="B661" s="16"/>
      <c r="C661" s="16"/>
      <c r="D661" s="16"/>
      <c r="E661" s="16"/>
      <c r="F661" s="16"/>
      <c r="G661" s="16"/>
      <c r="H661" s="16"/>
    </row>
    <row r="662" spans="1:8">
      <c r="A662" s="16"/>
      <c r="B662" s="16"/>
      <c r="C662" s="16"/>
      <c r="D662" s="16"/>
      <c r="E662" s="16"/>
      <c r="F662" s="16"/>
      <c r="G662" s="16"/>
      <c r="H662" s="16"/>
    </row>
    <row r="663" spans="1:8">
      <c r="A663" s="16"/>
      <c r="B663" s="16"/>
      <c r="C663" s="16"/>
      <c r="D663" s="16"/>
      <c r="E663" s="16"/>
      <c r="F663" s="16"/>
      <c r="G663" s="16"/>
      <c r="H663" s="16"/>
    </row>
    <row r="664" spans="1:8">
      <c r="A664" s="16"/>
      <c r="B664" s="16"/>
      <c r="C664" s="16"/>
      <c r="D664" s="16"/>
      <c r="E664" s="16"/>
      <c r="F664" s="16"/>
      <c r="G664" s="16"/>
      <c r="H664" s="16"/>
    </row>
    <row r="665" spans="1:8">
      <c r="A665" s="16"/>
      <c r="B665" s="16"/>
      <c r="C665" s="16"/>
      <c r="D665" s="16"/>
      <c r="E665" s="16"/>
      <c r="F665" s="16"/>
      <c r="G665" s="16"/>
      <c r="H665" s="16"/>
    </row>
    <row r="666" spans="1:8">
      <c r="A666" s="16"/>
      <c r="B666" s="16"/>
      <c r="C666" s="16"/>
      <c r="D666" s="16"/>
      <c r="E666" s="16"/>
      <c r="F666" s="16"/>
      <c r="G666" s="16"/>
      <c r="H666" s="16"/>
    </row>
    <row r="667" spans="1:8">
      <c r="A667" s="16"/>
      <c r="B667" s="16"/>
      <c r="C667" s="16"/>
      <c r="D667" s="16"/>
      <c r="E667" s="16"/>
      <c r="F667" s="16"/>
      <c r="G667" s="16"/>
      <c r="H667" s="16"/>
    </row>
    <row r="668" spans="1:8">
      <c r="A668" s="16"/>
      <c r="B668" s="16"/>
      <c r="C668" s="16"/>
      <c r="D668" s="16"/>
      <c r="E668" s="16"/>
      <c r="F668" s="16"/>
      <c r="G668" s="16"/>
      <c r="H668" s="16"/>
    </row>
    <row r="669" spans="1:8">
      <c r="A669" s="16"/>
      <c r="B669" s="16"/>
      <c r="C669" s="16"/>
      <c r="D669" s="16"/>
      <c r="E669" s="16"/>
      <c r="F669" s="16"/>
      <c r="G669" s="16"/>
      <c r="H669" s="16"/>
    </row>
    <row r="670" spans="1:8">
      <c r="A670" s="16"/>
      <c r="B670" s="16"/>
      <c r="C670" s="16"/>
      <c r="D670" s="16"/>
      <c r="E670" s="16"/>
      <c r="F670" s="16"/>
      <c r="G670" s="16"/>
      <c r="H670" s="16"/>
    </row>
    <row r="671" spans="1:8">
      <c r="A671" s="16"/>
      <c r="B671" s="16"/>
      <c r="C671" s="16"/>
      <c r="D671" s="16"/>
      <c r="E671" s="16"/>
      <c r="F671" s="16"/>
      <c r="G671" s="16"/>
      <c r="H671" s="16"/>
    </row>
    <row r="672" spans="1:8">
      <c r="A672" s="16"/>
      <c r="B672" s="16"/>
      <c r="C672" s="16"/>
      <c r="D672" s="16"/>
      <c r="E672" s="16"/>
      <c r="F672" s="16"/>
      <c r="G672" s="16"/>
      <c r="H672" s="16"/>
    </row>
    <row r="673" spans="1:8">
      <c r="A673" s="16"/>
      <c r="B673" s="16"/>
      <c r="C673" s="16"/>
      <c r="D673" s="16"/>
      <c r="E673" s="16"/>
      <c r="F673" s="16"/>
      <c r="G673" s="16"/>
      <c r="H673" s="16"/>
    </row>
    <row r="674" spans="1:8">
      <c r="A674" s="16"/>
      <c r="B674" s="16"/>
      <c r="C674" s="16"/>
      <c r="D674" s="16"/>
      <c r="E674" s="16"/>
      <c r="F674" s="16"/>
      <c r="G674" s="16"/>
      <c r="H674" s="16"/>
    </row>
    <row r="675" spans="1:8">
      <c r="A675" s="16"/>
      <c r="B675" s="16"/>
      <c r="C675" s="16"/>
      <c r="D675" s="16"/>
      <c r="E675" s="16"/>
      <c r="F675" s="16"/>
      <c r="G675" s="16"/>
      <c r="H675" s="16"/>
    </row>
    <row r="676" spans="1:8">
      <c r="A676" s="16"/>
      <c r="B676" s="16"/>
      <c r="C676" s="16"/>
      <c r="D676" s="16"/>
      <c r="E676" s="16"/>
      <c r="F676" s="16"/>
      <c r="G676" s="16"/>
      <c r="H676" s="16"/>
    </row>
    <row r="677" spans="1:8">
      <c r="A677" s="16"/>
      <c r="B677" s="16"/>
      <c r="C677" s="16"/>
      <c r="D677" s="16"/>
      <c r="E677" s="16"/>
      <c r="F677" s="16"/>
      <c r="G677" s="16"/>
      <c r="H677" s="16"/>
    </row>
    <row r="678" spans="1:8">
      <c r="A678" s="16"/>
      <c r="B678" s="16"/>
      <c r="C678" s="16"/>
      <c r="D678" s="16"/>
      <c r="E678" s="16"/>
      <c r="F678" s="16"/>
      <c r="G678" s="16"/>
      <c r="H678" s="16"/>
    </row>
    <row r="679" spans="1:8">
      <c r="A679" s="16"/>
      <c r="B679" s="16"/>
      <c r="C679" s="16"/>
      <c r="D679" s="16"/>
      <c r="E679" s="16"/>
      <c r="F679" s="16"/>
      <c r="G679" s="16"/>
      <c r="H679" s="16"/>
    </row>
    <row r="680" spans="1:8">
      <c r="A680" s="16"/>
      <c r="B680" s="16"/>
      <c r="C680" s="16"/>
      <c r="D680" s="16"/>
      <c r="E680" s="16"/>
      <c r="F680" s="16"/>
      <c r="G680" s="16"/>
      <c r="H680" s="16"/>
    </row>
    <row r="681" spans="1:8">
      <c r="A681" s="16"/>
      <c r="B681" s="16"/>
      <c r="C681" s="16"/>
      <c r="D681" s="16"/>
      <c r="E681" s="16"/>
      <c r="F681" s="16"/>
      <c r="G681" s="16"/>
      <c r="H681" s="16"/>
    </row>
    <row r="682" spans="1:8">
      <c r="A682" s="16"/>
      <c r="B682" s="16"/>
      <c r="C682" s="16"/>
      <c r="D682" s="16"/>
      <c r="E682" s="16"/>
      <c r="F682" s="16"/>
      <c r="G682" s="16"/>
      <c r="H682" s="16"/>
    </row>
    <row r="683" spans="1:8">
      <c r="A683" s="16"/>
      <c r="B683" s="16"/>
      <c r="C683" s="16"/>
      <c r="D683" s="16"/>
      <c r="E683" s="16"/>
      <c r="F683" s="16"/>
      <c r="G683" s="16"/>
      <c r="H683" s="16"/>
    </row>
    <row r="684" spans="1:8">
      <c r="A684" s="16"/>
      <c r="B684" s="16"/>
      <c r="C684" s="16"/>
      <c r="D684" s="16"/>
      <c r="E684" s="16"/>
      <c r="F684" s="16"/>
      <c r="G684" s="16"/>
      <c r="H684" s="16"/>
    </row>
    <row r="685" spans="1:8">
      <c r="A685" s="16"/>
      <c r="B685" s="16"/>
      <c r="C685" s="16"/>
      <c r="D685" s="16"/>
      <c r="E685" s="16"/>
      <c r="F685" s="16"/>
      <c r="G685" s="16"/>
      <c r="H685" s="16"/>
    </row>
    <row r="686" spans="1:8">
      <c r="A686" s="16"/>
      <c r="B686" s="16"/>
      <c r="C686" s="16"/>
      <c r="D686" s="16"/>
      <c r="E686" s="16"/>
      <c r="F686" s="16"/>
      <c r="G686" s="16"/>
      <c r="H686" s="16"/>
    </row>
    <row r="687" spans="1:8">
      <c r="A687" s="16"/>
      <c r="B687" s="16"/>
      <c r="C687" s="16"/>
      <c r="D687" s="16"/>
      <c r="E687" s="16"/>
      <c r="F687" s="16"/>
      <c r="G687" s="16"/>
      <c r="H687" s="16"/>
    </row>
    <row r="688" spans="1:8">
      <c r="A688" s="16"/>
      <c r="B688" s="16"/>
      <c r="C688" s="16"/>
      <c r="D688" s="16"/>
      <c r="E688" s="16"/>
      <c r="F688" s="16"/>
      <c r="G688" s="16"/>
      <c r="H688" s="16"/>
    </row>
    <row r="689" spans="1:8">
      <c r="A689" s="16"/>
      <c r="B689" s="16"/>
      <c r="C689" s="16"/>
      <c r="D689" s="16"/>
      <c r="E689" s="16"/>
      <c r="F689" s="16"/>
      <c r="G689" s="16"/>
      <c r="H689" s="16"/>
    </row>
    <row r="690" spans="1:8">
      <c r="A690" s="16"/>
      <c r="B690" s="16"/>
      <c r="C690" s="16"/>
      <c r="D690" s="16"/>
      <c r="E690" s="16"/>
      <c r="F690" s="16"/>
      <c r="G690" s="16"/>
      <c r="H690" s="16"/>
    </row>
    <row r="691" spans="1:8">
      <c r="A691" s="16"/>
      <c r="B691" s="16"/>
      <c r="C691" s="16"/>
      <c r="D691" s="16"/>
      <c r="E691" s="16"/>
      <c r="F691" s="16"/>
      <c r="G691" s="16"/>
      <c r="H691" s="16"/>
    </row>
    <row r="692" spans="1:8">
      <c r="A692" s="16"/>
      <c r="B692" s="16"/>
      <c r="C692" s="16"/>
      <c r="D692" s="16"/>
      <c r="E692" s="16"/>
      <c r="F692" s="16"/>
      <c r="G692" s="16"/>
      <c r="H692" s="16"/>
    </row>
    <row r="693" spans="1:8">
      <c r="A693" s="16"/>
      <c r="B693" s="16"/>
      <c r="C693" s="16"/>
      <c r="D693" s="16"/>
      <c r="E693" s="16"/>
      <c r="F693" s="16"/>
      <c r="G693" s="16"/>
      <c r="H693" s="16"/>
    </row>
    <row r="694" spans="1:8">
      <c r="A694" s="16"/>
      <c r="B694" s="16"/>
      <c r="C694" s="16"/>
      <c r="D694" s="16"/>
      <c r="E694" s="16"/>
      <c r="F694" s="16"/>
      <c r="G694" s="16"/>
      <c r="H694" s="16"/>
    </row>
    <row r="695" spans="1:8">
      <c r="A695" s="16"/>
      <c r="B695" s="16"/>
      <c r="C695" s="16"/>
      <c r="D695" s="16"/>
      <c r="E695" s="16"/>
      <c r="F695" s="16"/>
      <c r="G695" s="16"/>
      <c r="H695" s="16"/>
    </row>
    <row r="696" spans="1:8">
      <c r="A696" s="16"/>
      <c r="B696" s="16"/>
      <c r="C696" s="16"/>
      <c r="D696" s="16"/>
      <c r="E696" s="16"/>
      <c r="F696" s="16"/>
      <c r="G696" s="16"/>
      <c r="H696" s="16"/>
    </row>
    <row r="697" spans="1:8">
      <c r="A697" s="16"/>
      <c r="B697" s="16"/>
      <c r="C697" s="16"/>
      <c r="D697" s="16"/>
      <c r="E697" s="16"/>
      <c r="F697" s="16"/>
      <c r="G697" s="16"/>
      <c r="H697" s="16"/>
    </row>
    <row r="698" spans="1:8">
      <c r="A698" s="16"/>
      <c r="B698" s="16"/>
      <c r="C698" s="16"/>
      <c r="D698" s="16"/>
      <c r="E698" s="16"/>
      <c r="F698" s="16"/>
      <c r="G698" s="16"/>
      <c r="H698" s="16"/>
    </row>
    <row r="699" spans="1:8">
      <c r="A699" s="16"/>
      <c r="B699" s="16"/>
      <c r="C699" s="16"/>
      <c r="D699" s="16"/>
      <c r="E699" s="16"/>
      <c r="F699" s="16"/>
      <c r="G699" s="16"/>
      <c r="H699" s="16"/>
    </row>
    <row r="700" spans="1:8">
      <c r="A700" s="16"/>
      <c r="B700" s="16"/>
      <c r="C700" s="16"/>
      <c r="D700" s="16"/>
      <c r="E700" s="16"/>
      <c r="F700" s="16"/>
      <c r="G700" s="16"/>
      <c r="H700" s="16"/>
    </row>
    <row r="701" spans="1:8">
      <c r="A701" s="16"/>
      <c r="B701" s="16"/>
      <c r="C701" s="16"/>
      <c r="D701" s="16"/>
      <c r="E701" s="16"/>
      <c r="F701" s="16"/>
      <c r="G701" s="16"/>
      <c r="H701" s="16"/>
    </row>
    <row r="702" spans="1:8">
      <c r="A702" s="16"/>
      <c r="B702" s="16"/>
      <c r="C702" s="16"/>
      <c r="D702" s="16"/>
      <c r="E702" s="16"/>
      <c r="F702" s="16"/>
      <c r="G702" s="16"/>
      <c r="H702" s="16"/>
    </row>
    <row r="703" spans="1:8">
      <c r="A703" s="16"/>
      <c r="B703" s="16"/>
      <c r="C703" s="16"/>
      <c r="D703" s="16"/>
      <c r="E703" s="16"/>
      <c r="F703" s="16"/>
      <c r="G703" s="16"/>
      <c r="H703" s="16"/>
    </row>
    <row r="704" spans="1:8">
      <c r="A704" s="16"/>
      <c r="B704" s="16"/>
      <c r="C704" s="16"/>
      <c r="D704" s="16"/>
      <c r="E704" s="16"/>
      <c r="F704" s="16"/>
      <c r="G704" s="16"/>
      <c r="H704" s="16"/>
    </row>
    <row r="705" spans="1:8">
      <c r="A705" s="16"/>
      <c r="B705" s="16"/>
      <c r="C705" s="16"/>
      <c r="D705" s="16"/>
      <c r="E705" s="16"/>
      <c r="F705" s="16"/>
      <c r="G705" s="16"/>
      <c r="H705" s="16"/>
    </row>
    <row r="706" spans="1:8">
      <c r="A706" s="16"/>
      <c r="B706" s="16"/>
      <c r="C706" s="16"/>
      <c r="D706" s="16"/>
      <c r="E706" s="16"/>
      <c r="F706" s="16"/>
      <c r="G706" s="16"/>
      <c r="H706" s="16"/>
    </row>
    <row r="707" spans="1:8">
      <c r="A707" s="16"/>
      <c r="B707" s="16"/>
      <c r="C707" s="16"/>
      <c r="D707" s="16"/>
      <c r="E707" s="16"/>
      <c r="F707" s="16"/>
      <c r="G707" s="16"/>
      <c r="H707" s="16"/>
    </row>
    <row r="708" spans="1:8">
      <c r="A708" s="16"/>
      <c r="B708" s="16"/>
      <c r="C708" s="16"/>
      <c r="D708" s="16"/>
      <c r="E708" s="16"/>
      <c r="F708" s="16"/>
      <c r="G708" s="16"/>
      <c r="H708" s="16"/>
    </row>
    <row r="709" spans="1:8">
      <c r="A709" s="16"/>
      <c r="B709" s="16"/>
      <c r="C709" s="16"/>
      <c r="D709" s="16"/>
      <c r="E709" s="16"/>
      <c r="F709" s="16"/>
      <c r="G709" s="16"/>
      <c r="H709" s="16"/>
    </row>
    <row r="710" spans="1:8">
      <c r="A710" s="16"/>
      <c r="B710" s="16"/>
      <c r="C710" s="16"/>
      <c r="D710" s="16"/>
      <c r="E710" s="16"/>
      <c r="F710" s="16"/>
      <c r="G710" s="16"/>
      <c r="H710" s="16"/>
    </row>
    <row r="711" spans="1:8">
      <c r="A711" s="16"/>
      <c r="B711" s="16"/>
      <c r="C711" s="16"/>
      <c r="D711" s="16"/>
      <c r="E711" s="16"/>
      <c r="F711" s="16"/>
      <c r="G711" s="16"/>
      <c r="H711" s="16"/>
    </row>
    <row r="712" spans="1:8">
      <c r="A712" s="16"/>
      <c r="B712" s="16"/>
      <c r="C712" s="16"/>
      <c r="D712" s="16"/>
      <c r="E712" s="16"/>
      <c r="F712" s="16"/>
      <c r="G712" s="16"/>
      <c r="H712" s="16"/>
    </row>
    <row r="713" spans="1:8">
      <c r="A713" s="16"/>
      <c r="B713" s="16"/>
      <c r="C713" s="16"/>
      <c r="D713" s="16"/>
      <c r="E713" s="16"/>
      <c r="F713" s="16"/>
      <c r="G713" s="16"/>
      <c r="H713" s="16"/>
    </row>
    <row r="714" spans="1:8">
      <c r="A714" s="16"/>
      <c r="B714" s="16"/>
      <c r="C714" s="16"/>
      <c r="D714" s="16"/>
      <c r="E714" s="16"/>
      <c r="F714" s="16"/>
      <c r="G714" s="16"/>
      <c r="H714" s="16"/>
    </row>
    <row r="715" spans="1:8">
      <c r="A715" s="16"/>
      <c r="B715" s="16"/>
      <c r="C715" s="16"/>
      <c r="D715" s="16"/>
      <c r="E715" s="16"/>
      <c r="F715" s="16"/>
      <c r="G715" s="16"/>
      <c r="H715" s="16"/>
    </row>
    <row r="716" spans="1:8">
      <c r="A716" s="16"/>
      <c r="B716" s="16"/>
      <c r="C716" s="16"/>
      <c r="D716" s="16"/>
      <c r="E716" s="16"/>
      <c r="F716" s="16"/>
      <c r="G716" s="16"/>
      <c r="H716" s="16"/>
    </row>
    <row r="717" spans="1:8">
      <c r="A717" s="16"/>
      <c r="B717" s="16"/>
      <c r="C717" s="16"/>
      <c r="D717" s="16"/>
      <c r="E717" s="16"/>
      <c r="F717" s="16"/>
      <c r="G717" s="16"/>
      <c r="H717" s="16"/>
    </row>
    <row r="718" spans="1:8">
      <c r="A718" s="16"/>
      <c r="B718" s="16"/>
      <c r="C718" s="16"/>
      <c r="D718" s="16"/>
      <c r="E718" s="16"/>
      <c r="F718" s="16"/>
      <c r="G718" s="16"/>
      <c r="H718" s="16"/>
    </row>
    <row r="719" spans="1:8">
      <c r="A719" s="16"/>
      <c r="B719" s="16"/>
      <c r="C719" s="16"/>
      <c r="D719" s="16"/>
      <c r="E719" s="16"/>
      <c r="F719" s="16"/>
      <c r="G719" s="16"/>
      <c r="H719" s="16"/>
    </row>
    <row r="720" spans="1:8">
      <c r="A720" s="16"/>
      <c r="B720" s="16"/>
      <c r="C720" s="16"/>
      <c r="D720" s="16"/>
      <c r="E720" s="16"/>
      <c r="F720" s="16"/>
      <c r="G720" s="16"/>
      <c r="H720" s="16"/>
    </row>
    <row r="721" spans="1:8">
      <c r="A721" s="16"/>
      <c r="B721" s="16"/>
      <c r="C721" s="16"/>
      <c r="D721" s="16"/>
      <c r="E721" s="16"/>
      <c r="F721" s="16"/>
      <c r="G721" s="16"/>
      <c r="H721" s="16"/>
    </row>
    <row r="722" spans="1:8">
      <c r="A722" s="16"/>
      <c r="B722" s="16"/>
      <c r="C722" s="16"/>
      <c r="D722" s="16"/>
      <c r="E722" s="16"/>
      <c r="F722" s="16"/>
      <c r="G722" s="16"/>
      <c r="H722" s="16"/>
    </row>
    <row r="723" spans="1:8">
      <c r="A723" s="16"/>
      <c r="B723" s="16"/>
      <c r="C723" s="16"/>
      <c r="D723" s="16"/>
      <c r="E723" s="16"/>
      <c r="F723" s="16"/>
      <c r="G723" s="16"/>
      <c r="H723" s="16"/>
    </row>
    <row r="724" spans="1:8">
      <c r="A724" s="16"/>
      <c r="B724" s="16"/>
      <c r="C724" s="16"/>
      <c r="D724" s="16"/>
      <c r="E724" s="16"/>
      <c r="F724" s="16"/>
      <c r="G724" s="16"/>
      <c r="H724" s="16"/>
    </row>
    <row r="725" spans="1:8">
      <c r="A725" s="16"/>
      <c r="B725" s="16"/>
      <c r="C725" s="16"/>
      <c r="D725" s="16"/>
      <c r="E725" s="16"/>
      <c r="F725" s="16"/>
      <c r="G725" s="16"/>
      <c r="H725" s="16"/>
    </row>
    <row r="726" spans="1:8">
      <c r="A726" s="16"/>
      <c r="B726" s="16"/>
      <c r="C726" s="16"/>
      <c r="D726" s="16"/>
      <c r="E726" s="16"/>
      <c r="F726" s="16"/>
      <c r="G726" s="16"/>
      <c r="H726" s="16"/>
    </row>
    <row r="727" spans="1:8">
      <c r="A727" s="16"/>
      <c r="B727" s="16"/>
      <c r="C727" s="16"/>
      <c r="D727" s="16"/>
      <c r="E727" s="16"/>
      <c r="F727" s="16"/>
      <c r="G727" s="16"/>
      <c r="H727" s="16"/>
    </row>
    <row r="728" spans="1:8">
      <c r="A728" s="16"/>
      <c r="B728" s="16"/>
      <c r="C728" s="16"/>
      <c r="D728" s="16"/>
      <c r="E728" s="16"/>
      <c r="F728" s="16"/>
      <c r="G728" s="16"/>
      <c r="H728" s="16"/>
    </row>
    <row r="729" spans="1:8">
      <c r="A729" s="16"/>
      <c r="B729" s="16"/>
      <c r="C729" s="16"/>
      <c r="D729" s="16"/>
      <c r="E729" s="16"/>
      <c r="F729" s="16"/>
      <c r="G729" s="16"/>
      <c r="H729" s="16"/>
    </row>
    <row r="730" spans="1:8">
      <c r="A730" s="16"/>
      <c r="B730" s="16"/>
      <c r="C730" s="16"/>
      <c r="D730" s="16"/>
      <c r="E730" s="16"/>
      <c r="F730" s="16"/>
      <c r="G730" s="16"/>
      <c r="H730" s="16"/>
    </row>
    <row r="731" spans="1:8">
      <c r="A731" s="16"/>
      <c r="B731" s="16"/>
      <c r="C731" s="16"/>
      <c r="D731" s="16"/>
      <c r="E731" s="16"/>
      <c r="F731" s="16"/>
      <c r="G731" s="16"/>
      <c r="H731" s="16"/>
    </row>
    <row r="732" spans="1:8">
      <c r="A732" s="16"/>
      <c r="B732" s="16"/>
      <c r="C732" s="16"/>
      <c r="D732" s="16"/>
      <c r="E732" s="16"/>
      <c r="F732" s="16"/>
      <c r="G732" s="16"/>
      <c r="H732" s="16"/>
    </row>
    <row r="733" spans="1:8">
      <c r="A733" s="16"/>
      <c r="B733" s="16"/>
      <c r="C733" s="16"/>
      <c r="D733" s="16"/>
      <c r="E733" s="16"/>
      <c r="F733" s="16"/>
      <c r="G733" s="16"/>
      <c r="H733" s="16"/>
    </row>
    <row r="734" spans="1:8">
      <c r="A734" s="16"/>
      <c r="B734" s="16"/>
      <c r="C734" s="16"/>
      <c r="D734" s="16"/>
      <c r="E734" s="16"/>
      <c r="F734" s="16"/>
      <c r="G734" s="16"/>
      <c r="H734" s="16"/>
    </row>
    <row r="735" spans="1:8">
      <c r="A735" s="16"/>
      <c r="B735" s="16"/>
      <c r="C735" s="16"/>
      <c r="D735" s="16"/>
      <c r="E735" s="16"/>
      <c r="F735" s="16"/>
      <c r="G735" s="16"/>
      <c r="H735" s="16"/>
    </row>
    <row r="736" spans="1:8">
      <c r="A736" s="16"/>
      <c r="B736" s="16"/>
      <c r="C736" s="16"/>
      <c r="D736" s="16"/>
      <c r="E736" s="16"/>
      <c r="F736" s="16"/>
      <c r="G736" s="16"/>
      <c r="H736" s="16"/>
    </row>
    <row r="737" spans="1:8">
      <c r="A737" s="16"/>
      <c r="B737" s="16"/>
      <c r="C737" s="16"/>
      <c r="D737" s="16"/>
      <c r="E737" s="16"/>
      <c r="F737" s="16"/>
      <c r="G737" s="16"/>
      <c r="H737" s="16"/>
    </row>
    <row r="738" spans="1:8">
      <c r="A738" s="16"/>
      <c r="B738" s="16"/>
      <c r="C738" s="16"/>
      <c r="D738" s="16"/>
      <c r="E738" s="16"/>
      <c r="F738" s="16"/>
      <c r="G738" s="16"/>
      <c r="H738" s="16"/>
    </row>
    <row r="739" spans="1:8">
      <c r="A739" s="16"/>
      <c r="B739" s="16"/>
      <c r="C739" s="16"/>
      <c r="D739" s="16"/>
      <c r="E739" s="16"/>
      <c r="F739" s="16"/>
      <c r="G739" s="16"/>
      <c r="H739" s="16"/>
    </row>
    <row r="740" spans="1:8">
      <c r="A740" s="16"/>
      <c r="B740" s="16"/>
      <c r="C740" s="16"/>
      <c r="D740" s="16"/>
      <c r="E740" s="16"/>
      <c r="F740" s="16"/>
      <c r="G740" s="16"/>
      <c r="H740" s="16"/>
    </row>
    <row r="741" spans="1:8">
      <c r="A741" s="16"/>
      <c r="B741" s="16"/>
      <c r="C741" s="16"/>
      <c r="D741" s="16"/>
      <c r="E741" s="16"/>
      <c r="F741" s="16"/>
      <c r="G741" s="16"/>
      <c r="H741" s="16"/>
    </row>
    <row r="742" spans="1:8">
      <c r="A742" s="16"/>
      <c r="B742" s="16"/>
      <c r="C742" s="16"/>
      <c r="D742" s="16"/>
      <c r="E742" s="16"/>
      <c r="F742" s="16"/>
      <c r="G742" s="16"/>
      <c r="H742" s="16"/>
    </row>
    <row r="743" spans="1:8">
      <c r="A743" s="16"/>
      <c r="B743" s="16"/>
      <c r="C743" s="16"/>
      <c r="D743" s="16"/>
      <c r="E743" s="16"/>
      <c r="F743" s="16"/>
      <c r="G743" s="16"/>
      <c r="H743" s="16"/>
    </row>
    <row r="744" spans="1:8">
      <c r="A744" s="16"/>
      <c r="B744" s="16"/>
      <c r="C744" s="16"/>
      <c r="D744" s="16"/>
      <c r="E744" s="16"/>
      <c r="F744" s="16"/>
      <c r="G744" s="16"/>
      <c r="H744" s="16"/>
    </row>
    <row r="745" spans="1:8">
      <c r="A745" s="16"/>
      <c r="B745" s="16"/>
      <c r="C745" s="16"/>
      <c r="D745" s="16"/>
      <c r="E745" s="16"/>
      <c r="F745" s="16"/>
      <c r="G745" s="16"/>
      <c r="H745" s="16"/>
    </row>
    <row r="746" spans="1:8">
      <c r="A746" s="16"/>
      <c r="B746" s="16"/>
      <c r="C746" s="16"/>
      <c r="D746" s="16"/>
      <c r="E746" s="16"/>
      <c r="F746" s="16"/>
      <c r="G746" s="16"/>
      <c r="H746" s="16"/>
    </row>
    <row r="747" spans="1:8">
      <c r="A747" s="16"/>
      <c r="B747" s="16"/>
      <c r="C747" s="16"/>
      <c r="D747" s="16"/>
      <c r="E747" s="16"/>
      <c r="F747" s="16"/>
      <c r="G747" s="16"/>
      <c r="H747" s="16"/>
    </row>
    <row r="748" spans="1:8">
      <c r="A748" s="16"/>
      <c r="B748" s="16"/>
      <c r="C748" s="16"/>
      <c r="D748" s="16"/>
      <c r="E748" s="16"/>
      <c r="F748" s="16"/>
      <c r="G748" s="16"/>
      <c r="H748" s="16"/>
    </row>
    <row r="749" spans="1:8">
      <c r="A749" s="16"/>
      <c r="B749" s="16"/>
      <c r="C749" s="16"/>
      <c r="D749" s="16"/>
      <c r="E749" s="16"/>
      <c r="F749" s="16"/>
      <c r="G749" s="16"/>
      <c r="H749" s="16"/>
    </row>
    <row r="750" spans="1:8">
      <c r="A750" s="16"/>
      <c r="B750" s="16"/>
      <c r="C750" s="16"/>
      <c r="D750" s="16"/>
      <c r="E750" s="16"/>
      <c r="F750" s="16"/>
      <c r="G750" s="16"/>
      <c r="H750" s="16"/>
    </row>
    <row r="751" spans="1:8">
      <c r="A751" s="16"/>
      <c r="B751" s="16"/>
      <c r="C751" s="16"/>
      <c r="D751" s="16"/>
      <c r="E751" s="16"/>
      <c r="F751" s="16"/>
      <c r="G751" s="16"/>
      <c r="H751" s="16"/>
    </row>
    <row r="752" spans="1:8">
      <c r="A752" s="16"/>
      <c r="B752" s="16"/>
      <c r="C752" s="16"/>
      <c r="D752" s="16"/>
      <c r="E752" s="16"/>
      <c r="F752" s="16"/>
      <c r="G752" s="16"/>
      <c r="H752" s="16"/>
    </row>
    <row r="753" spans="1:8">
      <c r="A753" s="16"/>
      <c r="B753" s="16"/>
      <c r="C753" s="16"/>
      <c r="D753" s="16"/>
      <c r="E753" s="16"/>
      <c r="F753" s="16"/>
      <c r="G753" s="16"/>
      <c r="H753" s="16"/>
    </row>
    <row r="754" spans="1:8">
      <c r="A754" s="16"/>
      <c r="B754" s="16"/>
      <c r="C754" s="16"/>
      <c r="D754" s="16"/>
      <c r="E754" s="16"/>
      <c r="F754" s="16"/>
      <c r="G754" s="16"/>
      <c r="H754" s="16"/>
    </row>
    <row r="755" spans="1:8">
      <c r="A755" s="16"/>
      <c r="B755" s="16"/>
      <c r="C755" s="16"/>
      <c r="D755" s="16"/>
      <c r="E755" s="16"/>
      <c r="F755" s="16"/>
      <c r="G755" s="16"/>
      <c r="H755" s="16"/>
    </row>
    <row r="756" spans="1:8">
      <c r="A756" s="16"/>
      <c r="B756" s="16"/>
      <c r="C756" s="16"/>
      <c r="D756" s="16"/>
      <c r="E756" s="16"/>
      <c r="F756" s="16"/>
      <c r="G756" s="16"/>
      <c r="H756" s="16"/>
    </row>
    <row r="757" spans="1:8">
      <c r="A757" s="16"/>
      <c r="B757" s="16"/>
      <c r="C757" s="16"/>
      <c r="D757" s="16"/>
      <c r="E757" s="16"/>
      <c r="F757" s="16"/>
      <c r="G757" s="16"/>
      <c r="H757" s="16"/>
    </row>
    <row r="758" spans="1:8">
      <c r="A758" s="16"/>
      <c r="B758" s="16"/>
      <c r="C758" s="16"/>
      <c r="D758" s="16"/>
      <c r="E758" s="16"/>
      <c r="F758" s="16"/>
      <c r="G758" s="16"/>
      <c r="H758" s="16"/>
    </row>
    <row r="759" spans="1:8">
      <c r="A759" s="16"/>
      <c r="B759" s="16"/>
      <c r="C759" s="16"/>
      <c r="D759" s="16"/>
      <c r="E759" s="16"/>
      <c r="F759" s="16"/>
      <c r="G759" s="16"/>
      <c r="H759" s="16"/>
    </row>
    <row r="760" spans="1:8">
      <c r="A760" s="16"/>
      <c r="B760" s="16"/>
      <c r="C760" s="16"/>
      <c r="D760" s="16"/>
      <c r="E760" s="16"/>
      <c r="F760" s="16"/>
      <c r="G760" s="16"/>
      <c r="H760" s="16"/>
    </row>
    <row r="761" spans="1:8">
      <c r="A761" s="16"/>
      <c r="B761" s="16"/>
      <c r="C761" s="16"/>
      <c r="D761" s="16"/>
      <c r="E761" s="16"/>
      <c r="F761" s="16"/>
      <c r="G761" s="16"/>
      <c r="H761" s="16"/>
    </row>
    <row r="762" spans="1:8">
      <c r="A762" s="16"/>
      <c r="B762" s="16"/>
      <c r="C762" s="16"/>
      <c r="D762" s="16"/>
      <c r="E762" s="16"/>
      <c r="F762" s="16"/>
      <c r="G762" s="16"/>
      <c r="H762" s="16"/>
    </row>
    <row r="763" spans="1:8">
      <c r="A763" s="16"/>
      <c r="B763" s="16"/>
      <c r="C763" s="16"/>
      <c r="D763" s="16"/>
      <c r="E763" s="16"/>
      <c r="F763" s="16"/>
      <c r="G763" s="16"/>
      <c r="H763" s="16"/>
    </row>
    <row r="764" spans="1:8">
      <c r="A764" s="16"/>
      <c r="B764" s="16"/>
      <c r="C764" s="16"/>
      <c r="D764" s="16"/>
      <c r="E764" s="16"/>
      <c r="F764" s="16"/>
      <c r="G764" s="16"/>
      <c r="H764" s="16"/>
    </row>
    <row r="765" spans="1:8">
      <c r="A765" s="16"/>
      <c r="B765" s="16"/>
      <c r="C765" s="16"/>
      <c r="D765" s="16"/>
      <c r="E765" s="16"/>
      <c r="F765" s="16"/>
      <c r="G765" s="16"/>
      <c r="H765" s="16"/>
    </row>
    <row r="766" spans="1:8">
      <c r="A766" s="16"/>
      <c r="B766" s="16"/>
      <c r="C766" s="16"/>
      <c r="D766" s="16"/>
      <c r="E766" s="16"/>
      <c r="F766" s="16"/>
      <c r="G766" s="16"/>
      <c r="H766" s="16"/>
    </row>
    <row r="767" spans="1:8">
      <c r="A767" s="16"/>
      <c r="B767" s="16"/>
      <c r="C767" s="16"/>
      <c r="D767" s="16"/>
      <c r="E767" s="16"/>
      <c r="F767" s="16"/>
      <c r="G767" s="16"/>
      <c r="H767" s="16"/>
    </row>
    <row r="768" spans="1:8">
      <c r="A768" s="16"/>
      <c r="B768" s="16"/>
      <c r="C768" s="16"/>
      <c r="D768" s="16"/>
      <c r="E768" s="16"/>
      <c r="F768" s="16"/>
      <c r="G768" s="16"/>
      <c r="H768" s="16"/>
    </row>
    <row r="769" spans="1:8">
      <c r="A769" s="16"/>
      <c r="B769" s="16"/>
      <c r="C769" s="16"/>
      <c r="D769" s="16"/>
      <c r="E769" s="16"/>
      <c r="F769" s="16"/>
      <c r="G769" s="16"/>
      <c r="H769" s="16"/>
    </row>
    <row r="770" spans="1:8">
      <c r="A770" s="16"/>
      <c r="B770" s="16"/>
      <c r="C770" s="16"/>
      <c r="D770" s="16"/>
      <c r="E770" s="16"/>
      <c r="F770" s="16"/>
      <c r="G770" s="16"/>
      <c r="H770" s="16"/>
    </row>
    <row r="771" spans="1:8">
      <c r="A771" s="16"/>
      <c r="B771" s="16"/>
      <c r="C771" s="16"/>
      <c r="D771" s="16"/>
      <c r="E771" s="16"/>
      <c r="F771" s="16"/>
      <c r="G771" s="16"/>
      <c r="H771" s="16"/>
    </row>
    <row r="772" spans="1:8">
      <c r="A772" s="16"/>
      <c r="B772" s="16"/>
      <c r="C772" s="16"/>
      <c r="D772" s="16"/>
      <c r="E772" s="16"/>
      <c r="F772" s="16"/>
      <c r="G772" s="16"/>
      <c r="H772" s="16"/>
    </row>
    <row r="773" spans="1:8">
      <c r="A773" s="16"/>
      <c r="B773" s="16"/>
      <c r="C773" s="16"/>
      <c r="D773" s="16"/>
      <c r="E773" s="16"/>
      <c r="F773" s="16"/>
      <c r="G773" s="16"/>
      <c r="H773" s="16"/>
    </row>
    <row r="774" spans="1:8">
      <c r="A774" s="16"/>
      <c r="B774" s="16"/>
      <c r="C774" s="16"/>
      <c r="D774" s="16"/>
      <c r="E774" s="16"/>
      <c r="F774" s="16"/>
      <c r="G774" s="16"/>
      <c r="H774" s="16"/>
    </row>
    <row r="775" spans="1:8">
      <c r="A775" s="16"/>
      <c r="B775" s="16"/>
      <c r="C775" s="16"/>
      <c r="D775" s="16"/>
      <c r="E775" s="16"/>
      <c r="F775" s="16"/>
      <c r="G775" s="16"/>
      <c r="H775" s="16"/>
    </row>
    <row r="776" spans="1:8">
      <c r="A776" s="16"/>
      <c r="B776" s="16"/>
      <c r="C776" s="16"/>
      <c r="D776" s="16"/>
      <c r="E776" s="16"/>
      <c r="F776" s="16"/>
      <c r="G776" s="16"/>
      <c r="H776" s="16"/>
    </row>
    <row r="777" spans="1:8">
      <c r="A777" s="16"/>
      <c r="B777" s="16"/>
      <c r="C777" s="16"/>
      <c r="D777" s="16"/>
      <c r="E777" s="16"/>
      <c r="F777" s="16"/>
      <c r="G777" s="16"/>
      <c r="H777" s="16"/>
    </row>
    <row r="778" spans="1:8">
      <c r="A778" s="16"/>
      <c r="B778" s="16"/>
      <c r="C778" s="16"/>
      <c r="D778" s="16"/>
      <c r="E778" s="16"/>
      <c r="F778" s="16"/>
      <c r="G778" s="16"/>
      <c r="H778" s="16"/>
    </row>
    <row r="779" spans="1:8">
      <c r="A779" s="16"/>
      <c r="B779" s="16"/>
      <c r="C779" s="16"/>
      <c r="D779" s="16"/>
      <c r="E779" s="16"/>
      <c r="F779" s="16"/>
      <c r="G779" s="16"/>
      <c r="H779" s="16"/>
    </row>
    <row r="780" spans="1:8">
      <c r="A780" s="16"/>
      <c r="B780" s="16"/>
      <c r="C780" s="16"/>
      <c r="D780" s="16"/>
      <c r="E780" s="16"/>
      <c r="F780" s="16"/>
      <c r="G780" s="16"/>
      <c r="H780" s="16"/>
    </row>
    <row r="781" spans="1:8">
      <c r="A781" s="16"/>
      <c r="B781" s="16"/>
      <c r="C781" s="16"/>
      <c r="D781" s="16"/>
      <c r="E781" s="16"/>
      <c r="F781" s="16"/>
      <c r="G781" s="16"/>
      <c r="H781" s="16"/>
    </row>
    <row r="782" spans="1:8">
      <c r="A782" s="16"/>
      <c r="B782" s="16"/>
      <c r="C782" s="16"/>
      <c r="D782" s="16"/>
      <c r="E782" s="16"/>
      <c r="F782" s="16"/>
      <c r="G782" s="16"/>
      <c r="H782" s="16"/>
    </row>
    <row r="783" spans="1:8">
      <c r="A783" s="16"/>
      <c r="B783" s="16"/>
      <c r="C783" s="16"/>
      <c r="D783" s="16"/>
      <c r="E783" s="16"/>
      <c r="F783" s="16"/>
      <c r="G783" s="16"/>
      <c r="H783" s="16"/>
    </row>
    <row r="784" spans="1:8">
      <c r="A784" s="16"/>
      <c r="B784" s="16"/>
      <c r="C784" s="16"/>
      <c r="D784" s="16"/>
      <c r="E784" s="16"/>
      <c r="F784" s="16"/>
      <c r="G784" s="16"/>
      <c r="H784" s="16"/>
    </row>
    <row r="785" spans="1:8">
      <c r="A785" s="16"/>
      <c r="B785" s="16"/>
      <c r="C785" s="16"/>
      <c r="D785" s="16"/>
      <c r="E785" s="16"/>
      <c r="F785" s="16"/>
      <c r="G785" s="16"/>
      <c r="H785" s="16"/>
    </row>
    <row r="786" spans="1:8">
      <c r="A786" s="16"/>
      <c r="B786" s="16"/>
      <c r="C786" s="16"/>
      <c r="D786" s="16"/>
      <c r="E786" s="16"/>
      <c r="F786" s="16"/>
      <c r="G786" s="16"/>
      <c r="H786" s="16"/>
    </row>
    <row r="787" spans="1:8">
      <c r="A787" s="16"/>
      <c r="B787" s="16"/>
      <c r="C787" s="16"/>
      <c r="D787" s="16"/>
      <c r="E787" s="16"/>
      <c r="F787" s="16"/>
      <c r="G787" s="16"/>
      <c r="H787" s="16"/>
    </row>
    <row r="788" spans="1:8">
      <c r="A788" s="16"/>
      <c r="B788" s="16"/>
      <c r="C788" s="16"/>
      <c r="D788" s="16"/>
      <c r="E788" s="16"/>
      <c r="F788" s="16"/>
      <c r="G788" s="16"/>
      <c r="H788" s="16"/>
    </row>
    <row r="789" spans="1:8">
      <c r="A789" s="16"/>
      <c r="B789" s="16"/>
      <c r="C789" s="16"/>
      <c r="D789" s="16"/>
      <c r="E789" s="16"/>
      <c r="F789" s="16"/>
      <c r="G789" s="16"/>
      <c r="H789" s="16"/>
    </row>
    <row r="790" spans="1:8">
      <c r="A790" s="16"/>
      <c r="B790" s="16"/>
      <c r="C790" s="16"/>
      <c r="D790" s="16"/>
      <c r="E790" s="16"/>
      <c r="F790" s="16"/>
      <c r="G790" s="16"/>
      <c r="H790" s="16"/>
    </row>
    <row r="791" spans="1:8">
      <c r="A791" s="16"/>
      <c r="B791" s="16"/>
      <c r="C791" s="16"/>
      <c r="D791" s="16"/>
      <c r="E791" s="16"/>
      <c r="F791" s="16"/>
      <c r="G791" s="16"/>
      <c r="H791" s="16"/>
    </row>
    <row r="792" spans="1:8">
      <c r="A792" s="16"/>
      <c r="B792" s="16"/>
      <c r="C792" s="16"/>
      <c r="D792" s="16"/>
      <c r="E792" s="16"/>
      <c r="F792" s="16"/>
      <c r="G792" s="16"/>
      <c r="H792" s="16"/>
    </row>
    <row r="793" spans="1:8">
      <c r="A793" s="16"/>
      <c r="B793" s="16"/>
      <c r="C793" s="16"/>
      <c r="D793" s="16"/>
      <c r="E793" s="16"/>
      <c r="F793" s="16"/>
      <c r="G793" s="16"/>
      <c r="H793" s="16"/>
    </row>
    <row r="794" spans="1:8">
      <c r="A794" s="16"/>
      <c r="B794" s="16"/>
      <c r="C794" s="16"/>
      <c r="D794" s="16"/>
      <c r="E794" s="16"/>
      <c r="F794" s="16"/>
      <c r="G794" s="16"/>
      <c r="H794" s="16"/>
    </row>
    <row r="795" spans="1:8">
      <c r="A795" s="16"/>
      <c r="B795" s="16"/>
      <c r="C795" s="16"/>
      <c r="D795" s="16"/>
      <c r="E795" s="16"/>
      <c r="F795" s="16"/>
      <c r="G795" s="16"/>
      <c r="H795" s="16"/>
    </row>
    <row r="796" spans="1:8">
      <c r="A796" s="16"/>
      <c r="B796" s="16"/>
      <c r="C796" s="16"/>
      <c r="D796" s="16"/>
      <c r="E796" s="16"/>
      <c r="F796" s="16"/>
      <c r="G796" s="16"/>
      <c r="H796" s="16"/>
    </row>
    <row r="797" spans="1:8">
      <c r="A797" s="16"/>
      <c r="B797" s="16"/>
      <c r="C797" s="16"/>
      <c r="D797" s="16"/>
      <c r="E797" s="16"/>
      <c r="F797" s="16"/>
      <c r="G797" s="16"/>
      <c r="H797" s="16"/>
    </row>
    <row r="798" spans="1:8">
      <c r="A798" s="16"/>
      <c r="B798" s="16"/>
      <c r="C798" s="16"/>
      <c r="D798" s="16"/>
      <c r="E798" s="16"/>
      <c r="F798" s="16"/>
      <c r="G798" s="16"/>
      <c r="H798" s="16"/>
    </row>
    <row r="799" spans="1:8">
      <c r="A799" s="16"/>
      <c r="B799" s="16"/>
      <c r="C799" s="16"/>
      <c r="D799" s="16"/>
      <c r="E799" s="16"/>
      <c r="F799" s="16"/>
      <c r="G799" s="16"/>
      <c r="H799" s="16"/>
    </row>
    <row r="800" spans="1:8">
      <c r="A800" s="16"/>
      <c r="B800" s="16"/>
      <c r="C800" s="16"/>
      <c r="D800" s="16"/>
      <c r="E800" s="16"/>
      <c r="F800" s="16"/>
      <c r="G800" s="16"/>
      <c r="H800" s="16"/>
    </row>
    <row r="801" spans="1:8">
      <c r="A801" s="16"/>
      <c r="B801" s="16"/>
      <c r="C801" s="16"/>
      <c r="D801" s="16"/>
      <c r="E801" s="16"/>
      <c r="F801" s="16"/>
      <c r="G801" s="16"/>
      <c r="H801" s="16"/>
    </row>
    <row r="802" spans="1:8">
      <c r="A802" s="16"/>
      <c r="B802" s="16"/>
      <c r="C802" s="16"/>
      <c r="D802" s="16"/>
      <c r="E802" s="16"/>
      <c r="F802" s="16"/>
      <c r="G802" s="16"/>
      <c r="H802" s="16"/>
    </row>
    <row r="803" spans="1:8">
      <c r="A803" s="16"/>
      <c r="B803" s="16"/>
      <c r="C803" s="16"/>
      <c r="D803" s="16"/>
      <c r="E803" s="16"/>
      <c r="F803" s="16"/>
      <c r="G803" s="16"/>
      <c r="H803" s="16"/>
    </row>
    <row r="804" spans="1:8">
      <c r="A804" s="16"/>
      <c r="B804" s="16"/>
      <c r="C804" s="16"/>
      <c r="D804" s="16"/>
      <c r="E804" s="16"/>
      <c r="F804" s="16"/>
      <c r="G804" s="16"/>
      <c r="H804" s="16"/>
    </row>
    <row r="805" spans="1:8">
      <c r="A805" s="16"/>
      <c r="B805" s="16"/>
      <c r="C805" s="16"/>
      <c r="D805" s="16"/>
      <c r="E805" s="16"/>
      <c r="F805" s="16"/>
      <c r="G805" s="16"/>
      <c r="H805" s="16"/>
    </row>
    <row r="806" spans="1:8">
      <c r="A806" s="16"/>
      <c r="B806" s="16"/>
      <c r="C806" s="16"/>
      <c r="D806" s="16"/>
      <c r="E806" s="16"/>
      <c r="F806" s="16"/>
      <c r="G806" s="16"/>
      <c r="H806" s="16"/>
    </row>
    <row r="807" spans="1:8">
      <c r="A807" s="16"/>
      <c r="B807" s="16"/>
      <c r="C807" s="16"/>
      <c r="D807" s="16"/>
      <c r="E807" s="16"/>
      <c r="F807" s="16"/>
      <c r="G807" s="16"/>
      <c r="H807" s="16"/>
    </row>
    <row r="808" spans="1:8">
      <c r="A808" s="16"/>
      <c r="B808" s="16"/>
      <c r="C808" s="16"/>
      <c r="D808" s="16"/>
      <c r="E808" s="16"/>
      <c r="F808" s="16"/>
      <c r="G808" s="16"/>
      <c r="H808" s="16"/>
    </row>
    <row r="809" spans="1:8">
      <c r="A809" s="16"/>
      <c r="B809" s="16"/>
      <c r="C809" s="16"/>
      <c r="D809" s="16"/>
      <c r="E809" s="16"/>
      <c r="F809" s="16"/>
      <c r="G809" s="16"/>
      <c r="H809" s="16"/>
    </row>
    <row r="810" spans="1:8">
      <c r="A810" s="16"/>
      <c r="B810" s="16"/>
      <c r="C810" s="16"/>
      <c r="D810" s="16"/>
      <c r="E810" s="16"/>
      <c r="F810" s="16"/>
      <c r="G810" s="16"/>
      <c r="H810" s="16"/>
    </row>
    <row r="811" spans="1:8">
      <c r="A811" s="16"/>
      <c r="B811" s="16"/>
      <c r="C811" s="16"/>
      <c r="D811" s="16"/>
      <c r="E811" s="16"/>
      <c r="F811" s="16"/>
      <c r="G811" s="16"/>
      <c r="H811" s="16"/>
    </row>
    <row r="812" spans="1:8">
      <c r="A812" s="16"/>
      <c r="B812" s="16"/>
      <c r="C812" s="16"/>
      <c r="D812" s="16"/>
      <c r="E812" s="16"/>
      <c r="F812" s="16"/>
      <c r="G812" s="16"/>
      <c r="H812" s="16"/>
    </row>
    <row r="813" spans="1:8">
      <c r="A813" s="16"/>
      <c r="B813" s="16"/>
      <c r="C813" s="16"/>
      <c r="D813" s="16"/>
      <c r="E813" s="16"/>
      <c r="F813" s="16"/>
      <c r="G813" s="16"/>
      <c r="H813" s="16"/>
    </row>
    <row r="814" spans="1:8">
      <c r="A814" s="16"/>
      <c r="B814" s="16"/>
      <c r="C814" s="16"/>
      <c r="D814" s="16"/>
      <c r="E814" s="16"/>
      <c r="F814" s="16"/>
      <c r="G814" s="16"/>
      <c r="H814" s="16"/>
    </row>
    <row r="815" spans="1:8">
      <c r="A815" s="16"/>
      <c r="B815" s="16"/>
      <c r="C815" s="16"/>
      <c r="D815" s="16"/>
      <c r="E815" s="16"/>
      <c r="F815" s="16"/>
      <c r="G815" s="16"/>
      <c r="H815" s="16"/>
    </row>
    <row r="816" spans="1:8">
      <c r="A816" s="16"/>
      <c r="B816" s="16"/>
      <c r="C816" s="16"/>
      <c r="D816" s="16"/>
      <c r="E816" s="16"/>
      <c r="F816" s="16"/>
      <c r="G816" s="16"/>
      <c r="H816" s="16"/>
    </row>
    <row r="817" spans="1:8">
      <c r="A817" s="16"/>
      <c r="B817" s="16"/>
      <c r="C817" s="16"/>
      <c r="D817" s="16"/>
      <c r="E817" s="16"/>
      <c r="F817" s="16"/>
      <c r="G817" s="16"/>
      <c r="H817" s="16"/>
    </row>
    <row r="818" spans="1:8">
      <c r="A818" s="16"/>
      <c r="B818" s="16"/>
      <c r="C818" s="16"/>
      <c r="D818" s="16"/>
      <c r="E818" s="16"/>
      <c r="F818" s="16"/>
      <c r="G818" s="16"/>
      <c r="H818" s="16"/>
    </row>
    <row r="819" spans="1:8">
      <c r="A819" s="16"/>
      <c r="B819" s="16"/>
      <c r="C819" s="16"/>
      <c r="D819" s="16"/>
      <c r="E819" s="16"/>
      <c r="F819" s="16"/>
      <c r="G819" s="16"/>
      <c r="H819" s="16"/>
    </row>
    <row r="820" spans="1:8">
      <c r="A820" s="16"/>
      <c r="B820" s="16"/>
      <c r="C820" s="16"/>
      <c r="D820" s="16"/>
      <c r="E820" s="16"/>
      <c r="F820" s="16"/>
      <c r="G820" s="16"/>
      <c r="H820" s="16"/>
    </row>
    <row r="821" spans="1:8">
      <c r="A821" s="16"/>
      <c r="B821" s="16"/>
      <c r="C821" s="16"/>
      <c r="D821" s="16"/>
      <c r="E821" s="16"/>
      <c r="F821" s="16"/>
      <c r="G821" s="16"/>
      <c r="H821" s="16"/>
    </row>
    <row r="822" spans="1:8">
      <c r="A822" s="16"/>
      <c r="B822" s="16"/>
      <c r="C822" s="16"/>
      <c r="D822" s="16"/>
      <c r="E822" s="16"/>
      <c r="F822" s="16"/>
      <c r="G822" s="16"/>
      <c r="H822" s="16"/>
    </row>
    <row r="823" spans="1:8">
      <c r="A823" s="16"/>
      <c r="B823" s="16"/>
      <c r="C823" s="16"/>
      <c r="D823" s="16"/>
      <c r="E823" s="16"/>
      <c r="F823" s="16"/>
      <c r="G823" s="16"/>
      <c r="H823" s="16"/>
    </row>
    <row r="824" spans="1:8">
      <c r="A824" s="16"/>
      <c r="B824" s="16"/>
      <c r="C824" s="16"/>
      <c r="D824" s="16"/>
      <c r="E824" s="16"/>
      <c r="F824" s="16"/>
      <c r="G824" s="16"/>
      <c r="H824" s="16"/>
    </row>
    <row r="825" spans="1:8">
      <c r="A825" s="16"/>
      <c r="B825" s="16"/>
      <c r="C825" s="16"/>
      <c r="D825" s="16"/>
      <c r="E825" s="16"/>
      <c r="F825" s="16"/>
      <c r="G825" s="16"/>
      <c r="H825" s="16"/>
    </row>
    <row r="826" spans="1:8">
      <c r="A826" s="16"/>
      <c r="B826" s="16"/>
      <c r="C826" s="16"/>
      <c r="D826" s="16"/>
      <c r="E826" s="16"/>
      <c r="F826" s="16"/>
      <c r="G826" s="16"/>
      <c r="H826" s="16"/>
    </row>
    <row r="827" spans="1:8">
      <c r="A827" s="16"/>
      <c r="B827" s="16"/>
      <c r="C827" s="16"/>
      <c r="D827" s="16"/>
      <c r="E827" s="16"/>
      <c r="F827" s="16"/>
      <c r="G827" s="16"/>
      <c r="H827" s="16"/>
    </row>
    <row r="828" spans="1:8">
      <c r="A828" s="16"/>
      <c r="B828" s="16"/>
      <c r="C828" s="16"/>
      <c r="D828" s="16"/>
      <c r="E828" s="16"/>
      <c r="F828" s="16"/>
      <c r="G828" s="16"/>
      <c r="H828" s="16"/>
    </row>
    <row r="829" spans="1:8">
      <c r="A829" s="16"/>
      <c r="B829" s="16"/>
      <c r="C829" s="16"/>
      <c r="D829" s="16"/>
      <c r="E829" s="16"/>
      <c r="F829" s="16"/>
      <c r="G829" s="16"/>
      <c r="H829" s="16"/>
    </row>
    <row r="830" spans="1:8">
      <c r="A830" s="16"/>
      <c r="B830" s="16"/>
      <c r="C830" s="16"/>
      <c r="D830" s="16"/>
      <c r="E830" s="16"/>
      <c r="F830" s="16"/>
      <c r="G830" s="16"/>
      <c r="H830" s="16"/>
    </row>
    <row r="831" spans="1:8">
      <c r="A831" s="16"/>
      <c r="B831" s="16"/>
      <c r="C831" s="16"/>
      <c r="D831" s="16"/>
      <c r="E831" s="16"/>
      <c r="F831" s="16"/>
      <c r="G831" s="16"/>
      <c r="H831" s="16"/>
    </row>
    <row r="832" spans="1:8">
      <c r="A832" s="16"/>
      <c r="B832" s="16"/>
      <c r="C832" s="16"/>
      <c r="D832" s="16"/>
      <c r="E832" s="16"/>
      <c r="F832" s="16"/>
      <c r="G832" s="16"/>
      <c r="H832" s="16"/>
    </row>
    <row r="833" spans="1:8">
      <c r="A833" s="16"/>
      <c r="B833" s="16"/>
      <c r="C833" s="16"/>
      <c r="D833" s="16"/>
      <c r="E833" s="16"/>
      <c r="F833" s="16"/>
      <c r="G833" s="16"/>
      <c r="H833" s="16"/>
    </row>
    <row r="834" spans="1:8">
      <c r="A834" s="16"/>
      <c r="B834" s="16"/>
      <c r="C834" s="16"/>
      <c r="D834" s="16"/>
      <c r="E834" s="16"/>
      <c r="F834" s="16"/>
      <c r="G834" s="16"/>
      <c r="H834" s="16"/>
    </row>
    <row r="835" spans="1:8">
      <c r="A835" s="16"/>
      <c r="B835" s="16"/>
      <c r="C835" s="16"/>
      <c r="D835" s="16"/>
      <c r="E835" s="16"/>
      <c r="F835" s="16"/>
      <c r="G835" s="16"/>
      <c r="H835" s="16"/>
    </row>
    <row r="836" spans="1:8">
      <c r="A836" s="16"/>
      <c r="B836" s="16"/>
      <c r="C836" s="16"/>
      <c r="D836" s="16"/>
      <c r="E836" s="16"/>
      <c r="F836" s="16"/>
      <c r="G836" s="16"/>
      <c r="H836" s="16"/>
    </row>
    <row r="837" spans="1:8">
      <c r="A837" s="16"/>
      <c r="B837" s="16"/>
      <c r="C837" s="16"/>
      <c r="D837" s="16"/>
      <c r="E837" s="16"/>
      <c r="F837" s="16"/>
      <c r="G837" s="16"/>
      <c r="H837" s="16"/>
    </row>
    <row r="838" spans="1:8">
      <c r="A838" s="16"/>
      <c r="B838" s="16"/>
      <c r="C838" s="16"/>
      <c r="D838" s="16"/>
      <c r="E838" s="16"/>
      <c r="F838" s="16"/>
      <c r="G838" s="16"/>
      <c r="H838" s="16"/>
    </row>
    <row r="839" spans="1:8">
      <c r="A839" s="16"/>
      <c r="B839" s="16"/>
      <c r="C839" s="16"/>
      <c r="D839" s="16"/>
      <c r="E839" s="16"/>
      <c r="F839" s="16"/>
      <c r="G839" s="16"/>
      <c r="H839" s="16"/>
    </row>
    <row r="840" spans="1:8">
      <c r="A840" s="16"/>
      <c r="B840" s="16"/>
      <c r="C840" s="16"/>
      <c r="D840" s="16"/>
      <c r="E840" s="16"/>
      <c r="F840" s="16"/>
      <c r="G840" s="16"/>
      <c r="H840" s="16"/>
    </row>
    <row r="841" spans="1:8">
      <c r="A841" s="16"/>
      <c r="B841" s="16"/>
      <c r="C841" s="16"/>
      <c r="D841" s="16"/>
      <c r="E841" s="16"/>
      <c r="F841" s="16"/>
      <c r="G841" s="16"/>
      <c r="H841" s="16"/>
    </row>
    <row r="842" spans="1:8">
      <c r="A842" s="16"/>
      <c r="B842" s="16"/>
      <c r="C842" s="16"/>
      <c r="D842" s="16"/>
      <c r="E842" s="16"/>
      <c r="F842" s="16"/>
      <c r="G842" s="16"/>
      <c r="H842" s="16"/>
    </row>
    <row r="843" spans="1:8">
      <c r="A843" s="16"/>
      <c r="B843" s="16"/>
      <c r="C843" s="16"/>
      <c r="D843" s="16"/>
      <c r="E843" s="16"/>
      <c r="F843" s="16"/>
      <c r="G843" s="16"/>
      <c r="H843" s="16"/>
    </row>
    <row r="844" spans="1:8">
      <c r="A844" s="16"/>
      <c r="B844" s="16"/>
      <c r="C844" s="16"/>
      <c r="D844" s="16"/>
      <c r="E844" s="16"/>
      <c r="F844" s="16"/>
      <c r="G844" s="16"/>
      <c r="H844" s="16"/>
    </row>
    <row r="845" spans="1:8">
      <c r="A845" s="16"/>
      <c r="B845" s="16"/>
      <c r="C845" s="16"/>
      <c r="D845" s="16"/>
      <c r="E845" s="16"/>
      <c r="F845" s="16"/>
      <c r="G845" s="16"/>
      <c r="H845" s="16"/>
    </row>
    <row r="846" spans="1:8">
      <c r="A846" s="16"/>
      <c r="B846" s="16"/>
      <c r="C846" s="16"/>
      <c r="D846" s="16"/>
      <c r="E846" s="16"/>
      <c r="F846" s="16"/>
      <c r="G846" s="16"/>
      <c r="H846" s="16"/>
    </row>
    <row r="847" spans="1:8">
      <c r="A847" s="16"/>
      <c r="B847" s="16"/>
      <c r="C847" s="16"/>
      <c r="D847" s="16"/>
      <c r="E847" s="16"/>
      <c r="F847" s="16"/>
      <c r="G847" s="16"/>
      <c r="H847" s="16"/>
    </row>
    <row r="848" spans="1:8">
      <c r="A848" s="16"/>
      <c r="B848" s="16"/>
      <c r="C848" s="16"/>
      <c r="D848" s="16"/>
      <c r="E848" s="16"/>
      <c r="F848" s="16"/>
      <c r="G848" s="16"/>
      <c r="H848" s="16"/>
    </row>
    <row r="849" spans="1:8">
      <c r="A849" s="16"/>
      <c r="B849" s="16"/>
      <c r="C849" s="16"/>
      <c r="D849" s="16"/>
      <c r="E849" s="16"/>
      <c r="F849" s="16"/>
      <c r="G849" s="16"/>
      <c r="H849" s="16"/>
    </row>
    <row r="850" spans="1:8">
      <c r="A850" s="16"/>
      <c r="B850" s="16"/>
      <c r="C850" s="16"/>
      <c r="D850" s="16"/>
      <c r="E850" s="16"/>
      <c r="F850" s="16"/>
      <c r="G850" s="16"/>
      <c r="H850" s="16"/>
    </row>
    <row r="851" spans="1:8">
      <c r="A851" s="16"/>
      <c r="B851" s="16"/>
      <c r="C851" s="16"/>
      <c r="D851" s="16"/>
      <c r="E851" s="16"/>
      <c r="F851" s="16"/>
      <c r="G851" s="16"/>
      <c r="H851" s="16"/>
    </row>
    <row r="852" spans="1:8">
      <c r="A852" s="16"/>
      <c r="B852" s="16"/>
      <c r="C852" s="16"/>
      <c r="D852" s="16"/>
      <c r="E852" s="16"/>
      <c r="F852" s="16"/>
      <c r="G852" s="16"/>
      <c r="H852" s="16"/>
    </row>
    <row r="853" spans="1:8">
      <c r="A853" s="16"/>
      <c r="B853" s="16"/>
      <c r="C853" s="16"/>
      <c r="D853" s="16"/>
      <c r="E853" s="16"/>
      <c r="F853" s="16"/>
      <c r="G853" s="16"/>
      <c r="H853" s="16"/>
    </row>
    <row r="854" spans="1:8">
      <c r="A854" s="16"/>
      <c r="B854" s="16"/>
      <c r="C854" s="16"/>
      <c r="D854" s="16"/>
      <c r="E854" s="16"/>
      <c r="F854" s="16"/>
      <c r="G854" s="16"/>
      <c r="H854" s="16"/>
    </row>
    <row r="855" spans="1:8">
      <c r="A855" s="16"/>
      <c r="B855" s="16"/>
      <c r="C855" s="16"/>
      <c r="D855" s="16"/>
      <c r="E855" s="16"/>
      <c r="F855" s="16"/>
      <c r="G855" s="16"/>
      <c r="H855" s="16"/>
    </row>
    <row r="856" spans="1:8">
      <c r="A856" s="16"/>
      <c r="B856" s="16"/>
      <c r="C856" s="16"/>
      <c r="D856" s="16"/>
      <c r="E856" s="16"/>
      <c r="F856" s="16"/>
      <c r="G856" s="16"/>
      <c r="H856" s="16"/>
    </row>
    <row r="857" spans="1:8">
      <c r="A857" s="16"/>
      <c r="B857" s="16"/>
      <c r="C857" s="16"/>
      <c r="D857" s="16"/>
      <c r="E857" s="16"/>
      <c r="F857" s="16"/>
      <c r="G857" s="16"/>
      <c r="H857" s="16"/>
    </row>
    <row r="858" spans="1:8">
      <c r="A858" s="16"/>
      <c r="B858" s="16"/>
      <c r="C858" s="16"/>
      <c r="D858" s="16"/>
      <c r="E858" s="16"/>
      <c r="F858" s="16"/>
      <c r="G858" s="16"/>
      <c r="H858" s="16"/>
    </row>
    <row r="859" spans="1:8">
      <c r="A859" s="16"/>
      <c r="B859" s="16"/>
      <c r="C859" s="16"/>
      <c r="D859" s="16"/>
      <c r="E859" s="16"/>
      <c r="F859" s="16"/>
      <c r="G859" s="16"/>
      <c r="H859" s="16"/>
    </row>
    <row r="860" spans="1:8">
      <c r="A860" s="16"/>
      <c r="B860" s="16"/>
      <c r="C860" s="16"/>
      <c r="D860" s="16"/>
      <c r="E860" s="16"/>
      <c r="F860" s="16"/>
      <c r="G860" s="16"/>
      <c r="H860" s="16"/>
    </row>
    <row r="861" spans="1:8">
      <c r="A861" s="16"/>
      <c r="B861" s="16"/>
      <c r="C861" s="16"/>
      <c r="D861" s="16"/>
      <c r="E861" s="16"/>
      <c r="F861" s="16"/>
      <c r="G861" s="16"/>
      <c r="H861" s="16"/>
    </row>
    <row r="862" spans="1:8">
      <c r="A862" s="16"/>
      <c r="B862" s="16"/>
      <c r="C862" s="16"/>
      <c r="D862" s="16"/>
      <c r="E862" s="16"/>
      <c r="F862" s="16"/>
      <c r="G862" s="16"/>
      <c r="H862" s="16"/>
    </row>
    <row r="863" spans="1:8">
      <c r="A863" s="16"/>
      <c r="B863" s="16"/>
      <c r="C863" s="16"/>
      <c r="D863" s="16"/>
      <c r="E863" s="16"/>
      <c r="F863" s="16"/>
      <c r="G863" s="16"/>
      <c r="H863" s="16"/>
    </row>
    <row r="864" spans="1:8">
      <c r="A864" s="16"/>
      <c r="B864" s="16"/>
      <c r="C864" s="16"/>
      <c r="D864" s="16"/>
      <c r="E864" s="16"/>
      <c r="F864" s="16"/>
      <c r="G864" s="16"/>
      <c r="H864" s="16"/>
    </row>
    <row r="865" spans="1:8">
      <c r="A865" s="16"/>
      <c r="B865" s="16"/>
      <c r="C865" s="16"/>
      <c r="D865" s="16"/>
      <c r="E865" s="16"/>
      <c r="F865" s="16"/>
      <c r="G865" s="16"/>
      <c r="H865" s="16"/>
    </row>
    <row r="866" spans="1:8">
      <c r="A866" s="16"/>
      <c r="B866" s="16"/>
      <c r="C866" s="16"/>
      <c r="D866" s="16"/>
      <c r="E866" s="16"/>
      <c r="F866" s="16"/>
      <c r="G866" s="16"/>
      <c r="H866" s="16"/>
    </row>
    <row r="867" spans="1:8">
      <c r="A867" s="16"/>
      <c r="B867" s="16"/>
      <c r="C867" s="16"/>
      <c r="D867" s="16"/>
      <c r="E867" s="16"/>
      <c r="F867" s="16"/>
      <c r="G867" s="16"/>
      <c r="H867" s="16"/>
    </row>
    <row r="868" spans="1:8">
      <c r="A868" s="16"/>
      <c r="B868" s="16"/>
      <c r="C868" s="16"/>
      <c r="D868" s="16"/>
      <c r="E868" s="16"/>
      <c r="F868" s="16"/>
      <c r="G868" s="16"/>
      <c r="H868" s="16"/>
    </row>
    <row r="869" spans="1:8">
      <c r="A869" s="16"/>
      <c r="B869" s="16"/>
      <c r="C869" s="16"/>
      <c r="D869" s="16"/>
      <c r="E869" s="16"/>
      <c r="F869" s="16"/>
      <c r="G869" s="16"/>
      <c r="H869" s="16"/>
    </row>
    <row r="870" spans="1:8">
      <c r="A870" s="16"/>
      <c r="B870" s="16"/>
      <c r="C870" s="16"/>
      <c r="D870" s="16"/>
      <c r="E870" s="16"/>
      <c r="F870" s="16"/>
      <c r="G870" s="16"/>
      <c r="H870" s="16"/>
    </row>
    <row r="871" spans="1:8">
      <c r="A871" s="16"/>
      <c r="B871" s="16"/>
      <c r="C871" s="16"/>
      <c r="D871" s="16"/>
      <c r="E871" s="16"/>
      <c r="F871" s="16"/>
      <c r="G871" s="16"/>
      <c r="H871" s="16"/>
    </row>
    <row r="872" spans="1:8">
      <c r="A872" s="16"/>
      <c r="B872" s="16"/>
      <c r="C872" s="16"/>
      <c r="D872" s="16"/>
      <c r="E872" s="16"/>
      <c r="F872" s="16"/>
      <c r="G872" s="16"/>
      <c r="H872" s="16"/>
    </row>
    <row r="873" spans="1:8">
      <c r="A873" s="16"/>
      <c r="B873" s="16"/>
      <c r="C873" s="16"/>
      <c r="D873" s="16"/>
      <c r="E873" s="16"/>
      <c r="F873" s="16"/>
      <c r="G873" s="16"/>
      <c r="H873" s="16"/>
    </row>
    <row r="874" spans="1:8">
      <c r="A874" s="16"/>
      <c r="B874" s="16"/>
      <c r="C874" s="16"/>
      <c r="D874" s="16"/>
      <c r="E874" s="16"/>
      <c r="F874" s="16"/>
      <c r="G874" s="16"/>
      <c r="H874" s="16"/>
    </row>
    <row r="875" spans="1:8">
      <c r="A875" s="16"/>
      <c r="B875" s="16"/>
      <c r="C875" s="16"/>
      <c r="D875" s="16"/>
      <c r="E875" s="16"/>
      <c r="F875" s="16"/>
      <c r="G875" s="16"/>
      <c r="H875" s="16"/>
    </row>
    <row r="876" spans="1:8">
      <c r="A876" s="16"/>
      <c r="B876" s="16"/>
      <c r="C876" s="16"/>
      <c r="D876" s="16"/>
      <c r="E876" s="16"/>
      <c r="F876" s="16"/>
      <c r="G876" s="16"/>
      <c r="H876" s="16"/>
    </row>
    <row r="877" spans="1:8">
      <c r="A877" s="16"/>
      <c r="B877" s="16"/>
      <c r="C877" s="16"/>
      <c r="D877" s="16"/>
      <c r="E877" s="16"/>
      <c r="F877" s="16"/>
      <c r="G877" s="16"/>
      <c r="H877" s="16"/>
    </row>
    <row r="878" spans="1:8">
      <c r="A878" s="16"/>
      <c r="B878" s="16"/>
      <c r="C878" s="16"/>
      <c r="D878" s="16"/>
      <c r="E878" s="16"/>
      <c r="F878" s="16"/>
      <c r="G878" s="16"/>
      <c r="H878" s="16"/>
    </row>
    <row r="879" spans="1:8">
      <c r="A879" s="16"/>
      <c r="B879" s="16"/>
      <c r="C879" s="16"/>
      <c r="D879" s="16"/>
      <c r="E879" s="16"/>
      <c r="F879" s="16"/>
      <c r="G879" s="16"/>
      <c r="H879" s="16"/>
    </row>
    <row r="880" spans="1:8">
      <c r="A880" s="16"/>
      <c r="B880" s="16"/>
      <c r="C880" s="16"/>
      <c r="D880" s="16"/>
      <c r="E880" s="16"/>
      <c r="F880" s="16"/>
      <c r="G880" s="16"/>
      <c r="H880" s="16"/>
    </row>
    <row r="881" spans="1:8">
      <c r="A881" s="16"/>
      <c r="B881" s="16"/>
      <c r="C881" s="16"/>
      <c r="D881" s="16"/>
      <c r="E881" s="16"/>
      <c r="F881" s="16"/>
      <c r="G881" s="16"/>
      <c r="H881" s="16"/>
    </row>
    <row r="882" spans="1:8">
      <c r="A882" s="16"/>
      <c r="B882" s="16"/>
      <c r="C882" s="16"/>
      <c r="D882" s="16"/>
      <c r="E882" s="16"/>
      <c r="F882" s="16"/>
      <c r="G882" s="16"/>
      <c r="H882" s="16"/>
    </row>
    <row r="883" spans="1:8">
      <c r="A883" s="16"/>
      <c r="B883" s="16"/>
      <c r="C883" s="16"/>
      <c r="D883" s="16"/>
      <c r="E883" s="16"/>
      <c r="F883" s="16"/>
      <c r="G883" s="16"/>
      <c r="H883" s="16"/>
    </row>
    <row r="884" spans="1:8">
      <c r="A884" s="16"/>
      <c r="B884" s="16"/>
      <c r="C884" s="16"/>
      <c r="D884" s="16"/>
      <c r="E884" s="16"/>
      <c r="F884" s="16"/>
      <c r="G884" s="16"/>
      <c r="H884" s="16"/>
    </row>
    <row r="885" spans="1:8">
      <c r="A885" s="16"/>
      <c r="B885" s="16"/>
      <c r="C885" s="16"/>
      <c r="D885" s="16"/>
      <c r="E885" s="16"/>
      <c r="F885" s="16"/>
      <c r="G885" s="16"/>
      <c r="H885" s="16"/>
    </row>
    <row r="886" spans="1:8">
      <c r="A886" s="16"/>
      <c r="B886" s="16"/>
      <c r="C886" s="16"/>
      <c r="D886" s="16"/>
      <c r="E886" s="16"/>
      <c r="F886" s="16"/>
      <c r="G886" s="16"/>
      <c r="H886" s="16"/>
    </row>
    <row r="887" spans="1:8">
      <c r="A887" s="16"/>
      <c r="B887" s="16"/>
      <c r="C887" s="16"/>
      <c r="D887" s="16"/>
      <c r="E887" s="16"/>
      <c r="F887" s="16"/>
      <c r="G887" s="16"/>
      <c r="H887" s="16"/>
    </row>
    <row r="888" spans="1:8">
      <c r="A888" s="16"/>
      <c r="B888" s="16"/>
      <c r="C888" s="16"/>
      <c r="D888" s="16"/>
      <c r="E888" s="16"/>
      <c r="F888" s="16"/>
      <c r="G888" s="16"/>
      <c r="H888" s="16"/>
    </row>
    <row r="889" spans="1:8">
      <c r="A889" s="16"/>
      <c r="B889" s="16"/>
      <c r="C889" s="16"/>
      <c r="D889" s="16"/>
      <c r="E889" s="16"/>
      <c r="F889" s="16"/>
      <c r="G889" s="16"/>
      <c r="H889" s="16"/>
    </row>
    <row r="890" spans="1:8">
      <c r="A890" s="16"/>
      <c r="B890" s="16"/>
      <c r="C890" s="16"/>
      <c r="D890" s="16"/>
      <c r="E890" s="16"/>
      <c r="F890" s="16"/>
      <c r="G890" s="16"/>
      <c r="H890" s="16"/>
    </row>
    <row r="891" spans="1:8">
      <c r="A891" s="16"/>
      <c r="B891" s="16"/>
      <c r="C891" s="16"/>
      <c r="D891" s="16"/>
      <c r="E891" s="16"/>
      <c r="F891" s="16"/>
      <c r="G891" s="16"/>
      <c r="H891" s="16"/>
    </row>
    <row r="892" spans="1:8">
      <c r="A892" s="16"/>
      <c r="B892" s="16"/>
      <c r="C892" s="16"/>
      <c r="D892" s="16"/>
      <c r="E892" s="16"/>
      <c r="F892" s="16"/>
      <c r="G892" s="16"/>
      <c r="H892" s="16"/>
    </row>
    <row r="893" spans="1:8">
      <c r="A893" s="16"/>
      <c r="B893" s="16"/>
      <c r="C893" s="16"/>
      <c r="D893" s="16"/>
      <c r="E893" s="16"/>
      <c r="F893" s="16"/>
      <c r="G893" s="16"/>
      <c r="H893" s="16"/>
    </row>
    <row r="894" spans="1:8">
      <c r="A894" s="16"/>
      <c r="B894" s="16"/>
      <c r="C894" s="16"/>
      <c r="D894" s="16"/>
      <c r="E894" s="16"/>
      <c r="F894" s="16"/>
      <c r="G894" s="16"/>
      <c r="H894" s="16"/>
    </row>
    <row r="895" spans="1:8">
      <c r="A895" s="16"/>
      <c r="B895" s="16"/>
      <c r="C895" s="16"/>
      <c r="D895" s="16"/>
      <c r="E895" s="16"/>
      <c r="F895" s="16"/>
      <c r="G895" s="16"/>
      <c r="H895" s="16"/>
    </row>
    <row r="896" spans="1:8">
      <c r="A896" s="16"/>
      <c r="B896" s="16"/>
      <c r="C896" s="16"/>
      <c r="D896" s="16"/>
      <c r="E896" s="16"/>
      <c r="F896" s="16"/>
      <c r="G896" s="16"/>
      <c r="H896" s="16"/>
    </row>
    <row r="897" spans="1:8">
      <c r="A897" s="16"/>
      <c r="B897" s="16"/>
      <c r="C897" s="16"/>
      <c r="D897" s="16"/>
      <c r="E897" s="16"/>
      <c r="F897" s="16"/>
      <c r="G897" s="16"/>
      <c r="H897" s="16"/>
    </row>
    <row r="898" spans="1:8">
      <c r="A898" s="16"/>
      <c r="B898" s="16"/>
      <c r="C898" s="16"/>
      <c r="D898" s="16"/>
      <c r="E898" s="16"/>
      <c r="F898" s="16"/>
      <c r="G898" s="16"/>
      <c r="H898" s="16"/>
    </row>
    <row r="899" spans="1:8">
      <c r="A899" s="16"/>
      <c r="B899" s="16"/>
      <c r="C899" s="16"/>
      <c r="D899" s="16"/>
      <c r="E899" s="16"/>
      <c r="F899" s="16"/>
      <c r="G899" s="16"/>
      <c r="H899" s="16"/>
    </row>
    <row r="900" spans="1:8">
      <c r="A900" s="16"/>
      <c r="B900" s="16"/>
      <c r="C900" s="16"/>
      <c r="D900" s="16"/>
      <c r="E900" s="16"/>
      <c r="F900" s="16"/>
      <c r="G900" s="16"/>
      <c r="H900" s="16"/>
    </row>
    <row r="901" spans="1:8">
      <c r="A901" s="16"/>
      <c r="B901" s="16"/>
      <c r="C901" s="16"/>
      <c r="D901" s="16"/>
      <c r="E901" s="16"/>
      <c r="F901" s="16"/>
      <c r="G901" s="16"/>
      <c r="H901" s="16"/>
    </row>
    <row r="902" spans="1:8">
      <c r="A902" s="16"/>
      <c r="B902" s="16"/>
      <c r="C902" s="16"/>
      <c r="D902" s="16"/>
      <c r="E902" s="16"/>
      <c r="F902" s="16"/>
      <c r="G902" s="16"/>
      <c r="H902" s="16"/>
    </row>
    <row r="903" spans="1:8">
      <c r="A903" s="16"/>
      <c r="B903" s="16"/>
      <c r="C903" s="16"/>
      <c r="D903" s="16"/>
      <c r="E903" s="16"/>
      <c r="F903" s="16"/>
      <c r="G903" s="16"/>
      <c r="H903" s="16"/>
    </row>
    <row r="904" spans="1:8">
      <c r="A904" s="16"/>
      <c r="B904" s="16"/>
      <c r="C904" s="16"/>
      <c r="D904" s="16"/>
      <c r="E904" s="16"/>
      <c r="F904" s="16"/>
      <c r="G904" s="16"/>
      <c r="H904" s="16"/>
    </row>
    <row r="905" spans="1:8">
      <c r="A905" s="16"/>
      <c r="B905" s="16"/>
      <c r="C905" s="16"/>
      <c r="D905" s="16"/>
      <c r="E905" s="16"/>
      <c r="F905" s="16"/>
      <c r="G905" s="16"/>
      <c r="H905" s="16"/>
    </row>
    <row r="906" spans="1:8">
      <c r="A906" s="16"/>
      <c r="B906" s="16"/>
      <c r="C906" s="16"/>
      <c r="D906" s="16"/>
      <c r="E906" s="16"/>
      <c r="F906" s="16"/>
      <c r="G906" s="16"/>
      <c r="H906" s="16"/>
    </row>
    <row r="907" spans="1:8">
      <c r="A907" s="16"/>
      <c r="B907" s="16"/>
      <c r="C907" s="16"/>
      <c r="D907" s="16"/>
      <c r="E907" s="16"/>
      <c r="F907" s="16"/>
      <c r="G907" s="16"/>
      <c r="H907" s="16"/>
    </row>
    <row r="908" spans="1:8">
      <c r="A908" s="16"/>
      <c r="B908" s="16"/>
      <c r="C908" s="16"/>
      <c r="D908" s="16"/>
      <c r="E908" s="16"/>
      <c r="F908" s="16"/>
      <c r="G908" s="16"/>
      <c r="H908" s="16"/>
    </row>
    <row r="909" spans="1:8">
      <c r="A909" s="16"/>
      <c r="B909" s="16"/>
      <c r="C909" s="16"/>
      <c r="D909" s="16"/>
      <c r="E909" s="16"/>
      <c r="F909" s="16"/>
      <c r="G909" s="16"/>
      <c r="H909" s="16"/>
    </row>
    <row r="910" spans="1:8">
      <c r="A910" s="16"/>
      <c r="B910" s="16"/>
      <c r="C910" s="16"/>
      <c r="D910" s="16"/>
      <c r="E910" s="16"/>
      <c r="F910" s="16"/>
      <c r="G910" s="16"/>
      <c r="H910" s="16"/>
    </row>
    <row r="911" spans="1:8">
      <c r="A911" s="16"/>
      <c r="B911" s="16"/>
      <c r="C911" s="16"/>
      <c r="D911" s="16"/>
      <c r="E911" s="16"/>
      <c r="F911" s="16"/>
      <c r="G911" s="16"/>
      <c r="H911" s="16"/>
    </row>
    <row r="912" spans="1:8">
      <c r="A912" s="16"/>
      <c r="B912" s="16"/>
      <c r="C912" s="16"/>
      <c r="D912" s="16"/>
      <c r="E912" s="16"/>
      <c r="F912" s="16"/>
      <c r="G912" s="16"/>
      <c r="H912" s="16"/>
    </row>
    <row r="913" spans="1:8">
      <c r="A913" s="16"/>
      <c r="B913" s="16"/>
      <c r="C913" s="16"/>
      <c r="D913" s="16"/>
      <c r="E913" s="16"/>
      <c r="F913" s="16"/>
      <c r="G913" s="16"/>
      <c r="H913" s="16"/>
    </row>
    <row r="914" spans="1:8">
      <c r="A914" s="16"/>
      <c r="B914" s="16"/>
      <c r="C914" s="16"/>
      <c r="D914" s="16"/>
      <c r="E914" s="16"/>
      <c r="F914" s="16"/>
      <c r="G914" s="16"/>
      <c r="H914" s="16"/>
    </row>
    <row r="915" spans="1:8">
      <c r="A915" s="16"/>
      <c r="B915" s="16"/>
      <c r="C915" s="16"/>
      <c r="D915" s="16"/>
      <c r="E915" s="16"/>
      <c r="F915" s="16"/>
      <c r="G915" s="16"/>
      <c r="H915" s="16"/>
    </row>
    <row r="916" spans="1:8">
      <c r="A916" s="16"/>
      <c r="B916" s="16"/>
      <c r="C916" s="16"/>
      <c r="D916" s="16"/>
      <c r="E916" s="16"/>
      <c r="F916" s="16"/>
      <c r="G916" s="16"/>
      <c r="H916" s="16"/>
    </row>
    <row r="917" spans="1:8">
      <c r="A917" s="16"/>
      <c r="B917" s="16"/>
      <c r="C917" s="16"/>
      <c r="D917" s="16"/>
      <c r="E917" s="16"/>
      <c r="F917" s="16"/>
      <c r="G917" s="16"/>
      <c r="H917" s="16"/>
    </row>
    <row r="918" spans="1:8">
      <c r="A918" s="16"/>
      <c r="B918" s="16"/>
      <c r="C918" s="16"/>
      <c r="D918" s="16"/>
      <c r="E918" s="16"/>
      <c r="F918" s="16"/>
      <c r="G918" s="16"/>
      <c r="H918" s="16"/>
    </row>
    <row r="919" spans="1:8">
      <c r="A919" s="16"/>
      <c r="B919" s="16"/>
      <c r="C919" s="16"/>
      <c r="D919" s="16"/>
      <c r="E919" s="16"/>
      <c r="F919" s="16"/>
      <c r="G919" s="16"/>
      <c r="H919" s="16"/>
    </row>
    <row r="920" spans="1:8">
      <c r="A920" s="16"/>
      <c r="B920" s="16"/>
      <c r="C920" s="16"/>
      <c r="D920" s="16"/>
      <c r="E920" s="16"/>
      <c r="F920" s="16"/>
      <c r="G920" s="16"/>
      <c r="H920" s="16"/>
    </row>
    <row r="921" spans="1:8">
      <c r="A921" s="16"/>
      <c r="B921" s="16"/>
      <c r="C921" s="16"/>
      <c r="D921" s="16"/>
      <c r="E921" s="16"/>
      <c r="F921" s="16"/>
      <c r="G921" s="16"/>
      <c r="H921" s="16"/>
    </row>
    <row r="922" spans="1:8">
      <c r="A922" s="16"/>
      <c r="B922" s="16"/>
      <c r="C922" s="16"/>
      <c r="D922" s="16"/>
      <c r="E922" s="16"/>
      <c r="F922" s="16"/>
      <c r="G922" s="16"/>
      <c r="H922" s="16"/>
    </row>
    <row r="923" spans="1:8">
      <c r="A923" s="16"/>
      <c r="B923" s="16"/>
      <c r="C923" s="16"/>
      <c r="D923" s="16"/>
      <c r="E923" s="16"/>
      <c r="F923" s="16"/>
      <c r="G923" s="16"/>
      <c r="H923" s="16"/>
    </row>
    <row r="924" spans="1:8">
      <c r="A924" s="16"/>
      <c r="B924" s="16"/>
      <c r="C924" s="16"/>
      <c r="D924" s="16"/>
      <c r="E924" s="16"/>
      <c r="F924" s="16"/>
      <c r="G924" s="16"/>
      <c r="H924" s="16"/>
    </row>
    <row r="925" spans="1:8">
      <c r="A925" s="16"/>
      <c r="B925" s="16"/>
      <c r="C925" s="16"/>
      <c r="D925" s="16"/>
      <c r="E925" s="16"/>
      <c r="F925" s="16"/>
      <c r="G925" s="16"/>
      <c r="H925" s="16"/>
    </row>
    <row r="926" spans="1:8">
      <c r="A926" s="16"/>
      <c r="B926" s="16"/>
      <c r="C926" s="16"/>
      <c r="D926" s="16"/>
      <c r="E926" s="16"/>
      <c r="F926" s="16"/>
      <c r="G926" s="16"/>
      <c r="H926" s="16"/>
    </row>
    <row r="927" spans="1:8">
      <c r="A927" s="16"/>
      <c r="B927" s="16"/>
      <c r="C927" s="16"/>
      <c r="D927" s="16"/>
      <c r="E927" s="16"/>
      <c r="F927" s="16"/>
      <c r="G927" s="16"/>
      <c r="H927" s="16"/>
    </row>
    <row r="928" spans="1:8">
      <c r="A928" s="16"/>
      <c r="B928" s="16"/>
      <c r="C928" s="16"/>
      <c r="D928" s="16"/>
      <c r="E928" s="16"/>
      <c r="F928" s="16"/>
      <c r="G928" s="16"/>
      <c r="H928" s="16"/>
    </row>
    <row r="929" spans="1:8">
      <c r="A929" s="16"/>
      <c r="B929" s="16"/>
      <c r="C929" s="16"/>
      <c r="D929" s="16"/>
      <c r="E929" s="16"/>
      <c r="F929" s="16"/>
      <c r="G929" s="16"/>
      <c r="H929" s="16"/>
    </row>
    <row r="930" spans="1:8">
      <c r="A930" s="16"/>
      <c r="B930" s="16"/>
      <c r="C930" s="16"/>
      <c r="D930" s="16"/>
      <c r="E930" s="16"/>
      <c r="F930" s="16"/>
      <c r="G930" s="16"/>
      <c r="H930" s="16"/>
    </row>
    <row r="931" spans="1:8">
      <c r="A931" s="16"/>
      <c r="B931" s="16"/>
      <c r="C931" s="16"/>
      <c r="D931" s="16"/>
      <c r="E931" s="16"/>
      <c r="F931" s="16"/>
      <c r="G931" s="16"/>
      <c r="H931" s="16"/>
    </row>
    <row r="932" spans="1:8">
      <c r="A932" s="16"/>
      <c r="B932" s="16"/>
      <c r="C932" s="16"/>
      <c r="D932" s="16"/>
      <c r="E932" s="16"/>
      <c r="F932" s="16"/>
      <c r="G932" s="16"/>
      <c r="H932" s="16"/>
    </row>
    <row r="933" spans="1:8">
      <c r="A933" s="16"/>
      <c r="B933" s="16"/>
      <c r="C933" s="16"/>
      <c r="D933" s="16"/>
      <c r="E933" s="16"/>
      <c r="F933" s="16"/>
      <c r="G933" s="16"/>
      <c r="H933" s="16"/>
    </row>
    <row r="934" spans="1:8">
      <c r="A934" s="16"/>
      <c r="B934" s="16"/>
      <c r="C934" s="16"/>
      <c r="D934" s="16"/>
      <c r="E934" s="16"/>
      <c r="F934" s="16"/>
      <c r="G934" s="16"/>
      <c r="H934" s="16"/>
    </row>
    <row r="935" spans="1:8">
      <c r="A935" s="16"/>
      <c r="B935" s="16"/>
      <c r="C935" s="16"/>
      <c r="D935" s="16"/>
      <c r="E935" s="16"/>
      <c r="F935" s="16"/>
      <c r="G935" s="16"/>
      <c r="H935" s="16"/>
    </row>
    <row r="936" spans="1:8">
      <c r="A936" s="16"/>
      <c r="B936" s="16"/>
      <c r="C936" s="16"/>
      <c r="D936" s="16"/>
      <c r="E936" s="16"/>
      <c r="F936" s="16"/>
      <c r="G936" s="16"/>
      <c r="H936" s="16"/>
    </row>
    <row r="937" spans="1:8">
      <c r="A937" s="16"/>
      <c r="B937" s="16"/>
      <c r="C937" s="16"/>
      <c r="D937" s="16"/>
      <c r="E937" s="16"/>
      <c r="F937" s="16"/>
      <c r="G937" s="16"/>
      <c r="H937" s="16"/>
    </row>
    <row r="938" spans="1:8">
      <c r="A938" s="16"/>
      <c r="B938" s="16"/>
      <c r="C938" s="16"/>
      <c r="D938" s="16"/>
      <c r="E938" s="16"/>
      <c r="F938" s="16"/>
      <c r="G938" s="16"/>
      <c r="H938" s="16"/>
    </row>
    <row r="939" spans="1:8">
      <c r="A939" s="16"/>
      <c r="B939" s="16"/>
      <c r="C939" s="16"/>
      <c r="D939" s="16"/>
      <c r="E939" s="16"/>
      <c r="F939" s="16"/>
      <c r="G939" s="16"/>
      <c r="H939" s="16"/>
    </row>
    <row r="940" spans="1:8">
      <c r="A940" s="16"/>
      <c r="B940" s="16"/>
      <c r="C940" s="16"/>
      <c r="D940" s="16"/>
      <c r="E940" s="16"/>
      <c r="F940" s="16"/>
      <c r="G940" s="16"/>
      <c r="H940" s="16"/>
    </row>
    <row r="941" spans="1:8">
      <c r="A941" s="16"/>
      <c r="B941" s="16"/>
      <c r="C941" s="16"/>
      <c r="D941" s="16"/>
      <c r="E941" s="16"/>
      <c r="F941" s="16"/>
      <c r="G941" s="16"/>
      <c r="H941" s="16"/>
    </row>
    <row r="942" spans="1:8">
      <c r="A942" s="16"/>
      <c r="B942" s="16"/>
      <c r="C942" s="16"/>
      <c r="D942" s="16"/>
      <c r="E942" s="16"/>
      <c r="F942" s="16"/>
      <c r="G942" s="16"/>
      <c r="H942" s="16"/>
    </row>
    <row r="943" spans="1:8">
      <c r="A943" s="16"/>
      <c r="B943" s="16"/>
      <c r="C943" s="16"/>
      <c r="D943" s="16"/>
      <c r="E943" s="16"/>
      <c r="F943" s="16"/>
      <c r="G943" s="16"/>
      <c r="H943" s="16"/>
    </row>
    <row r="944" spans="1:8">
      <c r="A944" s="16"/>
      <c r="B944" s="16"/>
      <c r="C944" s="16"/>
      <c r="D944" s="16"/>
      <c r="E944" s="16"/>
      <c r="F944" s="16"/>
      <c r="G944" s="16"/>
      <c r="H944" s="16"/>
    </row>
    <row r="945" spans="1:8">
      <c r="A945" s="16"/>
      <c r="B945" s="16"/>
      <c r="C945" s="16"/>
      <c r="D945" s="16"/>
      <c r="E945" s="16"/>
      <c r="F945" s="16"/>
      <c r="G945" s="16"/>
      <c r="H945" s="16"/>
    </row>
    <row r="946" spans="1:8">
      <c r="A946" s="16"/>
      <c r="B946" s="16"/>
      <c r="C946" s="16"/>
      <c r="D946" s="16"/>
      <c r="E946" s="16"/>
      <c r="F946" s="16"/>
      <c r="G946" s="16"/>
      <c r="H946" s="16"/>
    </row>
    <row r="947" spans="1:8">
      <c r="A947" s="16"/>
      <c r="B947" s="16"/>
      <c r="C947" s="16"/>
      <c r="D947" s="16"/>
      <c r="E947" s="16"/>
      <c r="F947" s="16"/>
      <c r="G947" s="16"/>
      <c r="H947" s="16"/>
    </row>
    <row r="948" spans="1:8">
      <c r="A948" s="16"/>
      <c r="B948" s="16"/>
      <c r="C948" s="16"/>
      <c r="D948" s="16"/>
      <c r="E948" s="16"/>
      <c r="F948" s="16"/>
      <c r="G948" s="16"/>
      <c r="H948" s="16"/>
    </row>
    <row r="949" spans="1:8">
      <c r="A949" s="16"/>
      <c r="B949" s="16"/>
      <c r="C949" s="16"/>
      <c r="D949" s="16"/>
      <c r="E949" s="16"/>
      <c r="F949" s="16"/>
      <c r="G949" s="16"/>
      <c r="H949" s="16"/>
    </row>
    <row r="950" spans="1:8">
      <c r="A950" s="16"/>
      <c r="B950" s="16"/>
      <c r="C950" s="16"/>
      <c r="D950" s="16"/>
      <c r="E950" s="16"/>
      <c r="F950" s="16"/>
      <c r="G950" s="16"/>
      <c r="H950" s="16"/>
    </row>
    <row r="951" spans="1:8">
      <c r="A951" s="16"/>
      <c r="B951" s="16"/>
      <c r="C951" s="16"/>
      <c r="D951" s="16"/>
      <c r="E951" s="16"/>
      <c r="F951" s="16"/>
      <c r="G951" s="16"/>
      <c r="H951" s="16"/>
    </row>
    <row r="952" spans="1:8">
      <c r="A952" s="16"/>
      <c r="B952" s="16"/>
      <c r="C952" s="16"/>
      <c r="D952" s="16"/>
      <c r="E952" s="16"/>
      <c r="F952" s="16"/>
      <c r="G952" s="16"/>
      <c r="H952" s="16"/>
    </row>
    <row r="953" spans="1:8">
      <c r="A953" s="16"/>
      <c r="B953" s="16"/>
      <c r="C953" s="16"/>
      <c r="D953" s="16"/>
      <c r="E953" s="16"/>
      <c r="F953" s="16"/>
      <c r="G953" s="16"/>
      <c r="H953" s="16"/>
    </row>
    <row r="954" spans="1:8">
      <c r="A954" s="16"/>
      <c r="B954" s="16"/>
      <c r="C954" s="16"/>
      <c r="D954" s="16"/>
      <c r="E954" s="16"/>
      <c r="F954" s="16"/>
      <c r="G954" s="16"/>
      <c r="H954" s="16"/>
    </row>
    <row r="955" spans="1:8">
      <c r="A955" s="16"/>
      <c r="B955" s="16"/>
      <c r="C955" s="16"/>
      <c r="D955" s="16"/>
      <c r="E955" s="16"/>
      <c r="F955" s="16"/>
      <c r="G955" s="16"/>
      <c r="H955" s="16"/>
    </row>
    <row r="956" spans="1:8">
      <c r="A956" s="16"/>
      <c r="B956" s="16"/>
      <c r="C956" s="16"/>
      <c r="D956" s="16"/>
      <c r="E956" s="16"/>
      <c r="F956" s="16"/>
      <c r="G956" s="16"/>
      <c r="H956" s="16"/>
    </row>
    <row r="957" spans="1:8">
      <c r="A957" s="16"/>
      <c r="B957" s="16"/>
      <c r="C957" s="16"/>
      <c r="D957" s="16"/>
      <c r="E957" s="16"/>
      <c r="F957" s="16"/>
      <c r="G957" s="16"/>
      <c r="H957" s="16"/>
    </row>
    <row r="958" spans="1:8">
      <c r="A958" s="16"/>
      <c r="B958" s="16"/>
      <c r="C958" s="16"/>
      <c r="D958" s="16"/>
      <c r="E958" s="16"/>
      <c r="F958" s="16"/>
      <c r="G958" s="16"/>
      <c r="H958" s="16"/>
    </row>
    <row r="959" spans="1:8">
      <c r="A959" s="16"/>
      <c r="B959" s="16"/>
      <c r="C959" s="16"/>
      <c r="D959" s="16"/>
      <c r="E959" s="16"/>
      <c r="F959" s="16"/>
      <c r="G959" s="16"/>
      <c r="H959" s="16"/>
    </row>
    <row r="960" spans="1:8">
      <c r="A960" s="16"/>
      <c r="B960" s="16"/>
      <c r="C960" s="16"/>
      <c r="D960" s="16"/>
      <c r="E960" s="16"/>
      <c r="F960" s="16"/>
      <c r="G960" s="16"/>
      <c r="H960" s="16"/>
    </row>
    <row r="961" spans="1:8">
      <c r="A961" s="16"/>
      <c r="B961" s="16"/>
      <c r="C961" s="16"/>
      <c r="D961" s="16"/>
      <c r="E961" s="16"/>
      <c r="F961" s="16"/>
      <c r="G961" s="16"/>
      <c r="H961" s="16"/>
    </row>
    <row r="962" spans="1:8">
      <c r="A962" s="16"/>
      <c r="B962" s="16"/>
      <c r="C962" s="16"/>
      <c r="D962" s="16"/>
      <c r="E962" s="16"/>
      <c r="F962" s="16"/>
      <c r="G962" s="16"/>
      <c r="H962" s="16"/>
    </row>
    <row r="963" spans="1:8">
      <c r="A963" s="16"/>
      <c r="B963" s="16"/>
      <c r="C963" s="16"/>
      <c r="D963" s="16"/>
      <c r="E963" s="16"/>
      <c r="F963" s="16"/>
      <c r="G963" s="16"/>
      <c r="H963" s="16"/>
    </row>
    <row r="964" spans="1:8">
      <c r="A964" s="16"/>
      <c r="B964" s="16"/>
      <c r="C964" s="16"/>
      <c r="D964" s="16"/>
      <c r="E964" s="16"/>
      <c r="F964" s="16"/>
      <c r="G964" s="16"/>
      <c r="H964" s="16"/>
    </row>
    <row r="965" spans="1:8">
      <c r="A965" s="16"/>
      <c r="B965" s="16"/>
      <c r="C965" s="16"/>
      <c r="D965" s="16"/>
      <c r="E965" s="16"/>
      <c r="F965" s="16"/>
      <c r="G965" s="16"/>
      <c r="H965" s="16"/>
    </row>
    <row r="966" spans="1:8">
      <c r="A966" s="16"/>
      <c r="B966" s="16"/>
      <c r="C966" s="16"/>
      <c r="D966" s="16"/>
      <c r="E966" s="16"/>
      <c r="F966" s="16"/>
      <c r="G966" s="16"/>
      <c r="H966" s="16"/>
    </row>
    <row r="967" spans="1:8">
      <c r="A967" s="16"/>
      <c r="B967" s="16"/>
      <c r="C967" s="16"/>
      <c r="D967" s="16"/>
      <c r="E967" s="16"/>
      <c r="F967" s="16"/>
      <c r="G967" s="16"/>
      <c r="H967" s="16"/>
    </row>
    <row r="968" spans="1:8">
      <c r="A968" s="16"/>
      <c r="B968" s="16"/>
      <c r="C968" s="16"/>
      <c r="D968" s="16"/>
      <c r="E968" s="16"/>
      <c r="F968" s="16"/>
      <c r="G968" s="16"/>
      <c r="H968" s="16"/>
    </row>
    <row r="969" spans="1:8">
      <c r="A969" s="16"/>
      <c r="B969" s="16"/>
      <c r="C969" s="16"/>
      <c r="D969" s="16"/>
      <c r="E969" s="16"/>
      <c r="F969" s="16"/>
      <c r="G969" s="16"/>
      <c r="H969" s="16"/>
    </row>
    <row r="970" spans="1:8">
      <c r="A970" s="16"/>
      <c r="B970" s="16"/>
      <c r="C970" s="16"/>
      <c r="D970" s="16"/>
      <c r="E970" s="16"/>
      <c r="F970" s="16"/>
      <c r="G970" s="16"/>
      <c r="H970" s="16"/>
    </row>
    <row r="971" spans="1:8">
      <c r="A971" s="16"/>
      <c r="B971" s="16"/>
      <c r="C971" s="16"/>
      <c r="D971" s="16"/>
      <c r="E971" s="16"/>
      <c r="F971" s="16"/>
      <c r="G971" s="16"/>
      <c r="H971" s="16"/>
    </row>
    <row r="972" spans="1:8">
      <c r="A972" s="16"/>
      <c r="B972" s="16"/>
      <c r="C972" s="16"/>
      <c r="D972" s="16"/>
      <c r="E972" s="16"/>
      <c r="F972" s="16"/>
      <c r="G972" s="16"/>
      <c r="H972" s="16"/>
    </row>
    <row r="973" spans="1:8">
      <c r="A973" s="16"/>
      <c r="B973" s="16"/>
      <c r="C973" s="16"/>
      <c r="D973" s="16"/>
      <c r="E973" s="16"/>
      <c r="F973" s="16"/>
      <c r="G973" s="16"/>
      <c r="H973" s="16"/>
    </row>
    <row r="974" spans="1:8">
      <c r="A974" s="16"/>
      <c r="B974" s="16"/>
      <c r="C974" s="16"/>
      <c r="D974" s="16"/>
      <c r="E974" s="16"/>
      <c r="F974" s="16"/>
      <c r="G974" s="16"/>
      <c r="H974" s="16"/>
    </row>
    <row r="975" spans="1:8">
      <c r="A975" s="16"/>
      <c r="B975" s="16"/>
      <c r="C975" s="16"/>
      <c r="D975" s="16"/>
      <c r="E975" s="16"/>
      <c r="F975" s="16"/>
      <c r="G975" s="16"/>
      <c r="H975" s="16"/>
    </row>
    <row r="976" spans="1:8">
      <c r="A976" s="16"/>
      <c r="B976" s="16"/>
      <c r="C976" s="16"/>
      <c r="D976" s="16"/>
      <c r="E976" s="16"/>
      <c r="F976" s="16"/>
      <c r="G976" s="16"/>
      <c r="H976" s="16"/>
    </row>
    <row r="977" spans="1:8">
      <c r="A977" s="16"/>
      <c r="B977" s="16"/>
      <c r="C977" s="16"/>
      <c r="D977" s="16"/>
      <c r="E977" s="16"/>
      <c r="F977" s="16"/>
      <c r="G977" s="16"/>
      <c r="H977" s="16"/>
    </row>
    <row r="978" spans="1:8">
      <c r="A978" s="16"/>
      <c r="B978" s="16"/>
      <c r="C978" s="16"/>
      <c r="D978" s="16"/>
      <c r="E978" s="16"/>
      <c r="F978" s="16"/>
      <c r="G978" s="16"/>
      <c r="H978" s="16"/>
    </row>
    <row r="979" spans="1:8">
      <c r="A979" s="16"/>
      <c r="B979" s="16"/>
      <c r="C979" s="16"/>
      <c r="D979" s="16"/>
      <c r="E979" s="16"/>
      <c r="F979" s="16"/>
      <c r="G979" s="16"/>
      <c r="H979" s="16"/>
    </row>
    <row r="980" spans="1:8">
      <c r="A980" s="16"/>
      <c r="B980" s="16"/>
      <c r="C980" s="16"/>
      <c r="D980" s="16"/>
      <c r="E980" s="16"/>
      <c r="F980" s="16"/>
      <c r="G980" s="16"/>
      <c r="H980" s="16"/>
    </row>
    <row r="981" spans="1:8">
      <c r="A981" s="16"/>
      <c r="B981" s="16"/>
      <c r="C981" s="16"/>
      <c r="D981" s="16"/>
      <c r="E981" s="16"/>
      <c r="F981" s="16"/>
      <c r="G981" s="16"/>
      <c r="H981" s="16"/>
    </row>
    <row r="982" spans="1:8">
      <c r="A982" s="16"/>
      <c r="B982" s="16"/>
      <c r="C982" s="16"/>
      <c r="D982" s="16"/>
      <c r="E982" s="16"/>
      <c r="F982" s="16"/>
      <c r="G982" s="16"/>
      <c r="H982" s="16"/>
    </row>
    <row r="983" spans="1:8">
      <c r="A983" s="16"/>
      <c r="B983" s="16"/>
      <c r="C983" s="16"/>
      <c r="D983" s="16"/>
      <c r="E983" s="16"/>
      <c r="F983" s="16"/>
      <c r="G983" s="16"/>
      <c r="H983" s="16"/>
    </row>
    <row r="984" spans="1:8">
      <c r="A984" s="16"/>
      <c r="B984" s="16"/>
      <c r="C984" s="16"/>
      <c r="D984" s="16"/>
      <c r="E984" s="16"/>
      <c r="F984" s="16"/>
      <c r="G984" s="16"/>
      <c r="H984" s="16"/>
    </row>
    <row r="985" spans="1:8">
      <c r="A985" s="16"/>
      <c r="B985" s="16"/>
      <c r="C985" s="16"/>
      <c r="D985" s="16"/>
      <c r="E985" s="16"/>
      <c r="F985" s="16"/>
      <c r="G985" s="16"/>
      <c r="H985" s="16"/>
    </row>
    <row r="986" spans="1:8">
      <c r="A986" s="16"/>
      <c r="B986" s="16"/>
      <c r="C986" s="16"/>
      <c r="D986" s="16"/>
      <c r="E986" s="16"/>
      <c r="F986" s="16"/>
      <c r="G986" s="16"/>
      <c r="H986" s="16"/>
    </row>
    <row r="987" spans="1:8">
      <c r="A987" s="16"/>
      <c r="B987" s="16"/>
      <c r="C987" s="16"/>
      <c r="D987" s="16"/>
      <c r="E987" s="16"/>
      <c r="F987" s="16"/>
      <c r="G987" s="16"/>
      <c r="H987" s="16"/>
    </row>
    <row r="988" spans="1:8">
      <c r="A988" s="16"/>
      <c r="B988" s="16"/>
      <c r="C988" s="16"/>
      <c r="D988" s="16"/>
      <c r="E988" s="16"/>
      <c r="F988" s="16"/>
      <c r="G988" s="16"/>
      <c r="H988" s="16"/>
    </row>
    <row r="989" spans="1:8">
      <c r="A989" s="16"/>
      <c r="B989" s="16"/>
      <c r="C989" s="16"/>
      <c r="D989" s="16"/>
      <c r="E989" s="16"/>
      <c r="F989" s="16"/>
      <c r="G989" s="16"/>
      <c r="H989" s="16"/>
    </row>
    <row r="990" spans="1:8">
      <c r="A990" s="16"/>
      <c r="B990" s="16"/>
      <c r="C990" s="16"/>
      <c r="D990" s="16"/>
      <c r="E990" s="16"/>
      <c r="F990" s="16"/>
      <c r="G990" s="16"/>
      <c r="H990" s="16"/>
    </row>
    <row r="991" spans="1:8">
      <c r="A991" s="16"/>
      <c r="B991" s="16"/>
      <c r="C991" s="16"/>
      <c r="D991" s="16"/>
      <c r="E991" s="16"/>
      <c r="F991" s="16"/>
      <c r="G991" s="16"/>
      <c r="H991" s="16"/>
    </row>
    <row r="992" spans="1:8">
      <c r="A992" s="16"/>
      <c r="B992" s="16"/>
      <c r="C992" s="16"/>
      <c r="D992" s="16"/>
      <c r="E992" s="16"/>
      <c r="F992" s="16"/>
      <c r="G992" s="16"/>
      <c r="H992" s="16"/>
    </row>
    <row r="993" spans="1:8">
      <c r="A993" s="16"/>
      <c r="B993" s="16"/>
      <c r="C993" s="16"/>
      <c r="D993" s="16"/>
      <c r="E993" s="16"/>
      <c r="F993" s="16"/>
      <c r="G993" s="16"/>
      <c r="H993" s="16"/>
    </row>
    <row r="994" spans="1:8">
      <c r="A994" s="16"/>
      <c r="B994" s="16"/>
      <c r="C994" s="16"/>
      <c r="D994" s="16"/>
      <c r="E994" s="16"/>
      <c r="F994" s="16"/>
      <c r="G994" s="16"/>
      <c r="H994" s="16"/>
    </row>
    <row r="995" spans="1:8">
      <c r="A995" s="16"/>
      <c r="B995" s="16"/>
      <c r="C995" s="16"/>
      <c r="D995" s="16"/>
      <c r="E995" s="16"/>
      <c r="F995" s="16"/>
      <c r="G995" s="16"/>
      <c r="H995" s="16"/>
    </row>
    <row r="996" spans="1:8">
      <c r="A996" s="16"/>
      <c r="B996" s="16"/>
      <c r="C996" s="16"/>
      <c r="D996" s="16"/>
      <c r="E996" s="16"/>
      <c r="F996" s="16"/>
      <c r="G996" s="16"/>
      <c r="H996" s="16"/>
    </row>
    <row r="997" spans="1:8">
      <c r="A997" s="16"/>
      <c r="B997" s="16"/>
      <c r="C997" s="16"/>
      <c r="D997" s="16"/>
      <c r="E997" s="16"/>
      <c r="F997" s="16"/>
      <c r="G997" s="16"/>
      <c r="H997" s="16"/>
    </row>
    <row r="998" spans="1:8">
      <c r="A998" s="16"/>
      <c r="B998" s="16"/>
      <c r="C998" s="16"/>
      <c r="D998" s="16"/>
      <c r="E998" s="16"/>
      <c r="F998" s="16"/>
      <c r="G998" s="16"/>
      <c r="H998" s="16"/>
    </row>
    <row r="999" spans="1:8">
      <c r="A999" s="16"/>
      <c r="B999" s="16"/>
      <c r="C999" s="16"/>
      <c r="D999" s="16"/>
      <c r="E999" s="16"/>
      <c r="F999" s="16"/>
      <c r="G999" s="16"/>
      <c r="H999" s="16"/>
    </row>
    <row r="1000" spans="1:8">
      <c r="A1000" s="16"/>
      <c r="B1000" s="16"/>
      <c r="C1000" s="16"/>
      <c r="D1000" s="16"/>
      <c r="E1000" s="16"/>
      <c r="F1000" s="16"/>
      <c r="G1000" s="16"/>
      <c r="H1000" s="16"/>
    </row>
    <row r="1001" spans="1:8">
      <c r="A1001" s="16"/>
      <c r="B1001" s="16"/>
      <c r="C1001" s="16"/>
      <c r="D1001" s="16"/>
      <c r="E1001" s="16"/>
      <c r="F1001" s="16"/>
      <c r="G1001" s="16"/>
      <c r="H1001" s="16"/>
    </row>
    <row r="1002" spans="1:8">
      <c r="A1002" s="16"/>
      <c r="B1002" s="16"/>
      <c r="C1002" s="16"/>
      <c r="D1002" s="16"/>
      <c r="E1002" s="16"/>
      <c r="F1002" s="16"/>
      <c r="G1002" s="16"/>
      <c r="H1002" s="16"/>
    </row>
    <row r="1003" spans="1:8">
      <c r="A1003" s="16"/>
      <c r="B1003" s="16"/>
      <c r="C1003" s="16"/>
      <c r="D1003" s="16"/>
      <c r="E1003" s="16"/>
      <c r="F1003" s="16"/>
      <c r="G1003" s="16"/>
      <c r="H1003" s="16"/>
    </row>
    <row r="1004" spans="1:8">
      <c r="A1004" s="16"/>
      <c r="B1004" s="16"/>
      <c r="C1004" s="16"/>
      <c r="D1004" s="16"/>
      <c r="E1004" s="16"/>
      <c r="F1004" s="16"/>
      <c r="G1004" s="16"/>
      <c r="H1004" s="16"/>
    </row>
    <row r="1005" spans="1:8">
      <c r="A1005" s="16"/>
      <c r="B1005" s="16"/>
      <c r="C1005" s="16"/>
      <c r="D1005" s="16"/>
      <c r="E1005" s="16"/>
      <c r="F1005" s="16"/>
      <c r="G1005" s="16"/>
      <c r="H1005" s="16"/>
    </row>
    <row r="1006" spans="1:8">
      <c r="A1006" s="16"/>
      <c r="B1006" s="16"/>
      <c r="C1006" s="16"/>
      <c r="D1006" s="16"/>
      <c r="E1006" s="16"/>
      <c r="F1006" s="16"/>
      <c r="G1006" s="16"/>
      <c r="H1006" s="16"/>
    </row>
    <row r="1007" spans="1:8">
      <c r="A1007" s="16"/>
      <c r="B1007" s="16"/>
      <c r="C1007" s="16"/>
      <c r="D1007" s="16"/>
      <c r="E1007" s="16"/>
      <c r="F1007" s="16"/>
      <c r="G1007" s="16"/>
      <c r="H1007" s="16"/>
    </row>
    <row r="1008" spans="1:8">
      <c r="A1008" s="16"/>
      <c r="B1008" s="16"/>
      <c r="C1008" s="16"/>
      <c r="D1008" s="16"/>
      <c r="E1008" s="16"/>
      <c r="F1008" s="16"/>
      <c r="G1008" s="16"/>
      <c r="H1008" s="16"/>
    </row>
    <row r="1009" spans="1:8">
      <c r="A1009" s="16"/>
      <c r="B1009" s="16"/>
      <c r="C1009" s="16"/>
      <c r="D1009" s="16"/>
      <c r="E1009" s="16"/>
      <c r="F1009" s="16"/>
      <c r="G1009" s="16"/>
      <c r="H1009" s="16"/>
    </row>
    <row r="1010" spans="1:8">
      <c r="A1010" s="16"/>
      <c r="B1010" s="16"/>
      <c r="C1010" s="16"/>
      <c r="D1010" s="16"/>
      <c r="E1010" s="16"/>
      <c r="F1010" s="16"/>
      <c r="G1010" s="16"/>
      <c r="H1010" s="16"/>
    </row>
    <row r="1011" spans="1:8">
      <c r="A1011" s="16"/>
      <c r="B1011" s="16"/>
      <c r="C1011" s="16"/>
      <c r="D1011" s="16"/>
      <c r="E1011" s="16"/>
      <c r="F1011" s="16"/>
      <c r="G1011" s="16"/>
      <c r="H1011" s="16"/>
    </row>
    <row r="1012" spans="1:8">
      <c r="A1012" s="16"/>
      <c r="B1012" s="16"/>
      <c r="C1012" s="16"/>
      <c r="D1012" s="16"/>
      <c r="E1012" s="16"/>
      <c r="F1012" s="16"/>
      <c r="G1012" s="16"/>
      <c r="H1012" s="16"/>
    </row>
    <row r="1013" spans="1:8">
      <c r="A1013" s="16"/>
      <c r="B1013" s="16"/>
      <c r="C1013" s="16"/>
      <c r="D1013" s="16"/>
      <c r="E1013" s="16"/>
      <c r="F1013" s="16"/>
      <c r="G1013" s="16"/>
      <c r="H1013" s="16"/>
    </row>
    <row r="1014" spans="1:8">
      <c r="A1014" s="16"/>
      <c r="B1014" s="16"/>
      <c r="C1014" s="16"/>
      <c r="D1014" s="16"/>
      <c r="E1014" s="16"/>
      <c r="F1014" s="16"/>
      <c r="G1014" s="16"/>
      <c r="H1014" s="16"/>
    </row>
    <row r="1015" spans="1:8">
      <c r="A1015" s="16"/>
      <c r="B1015" s="16"/>
      <c r="C1015" s="16"/>
      <c r="D1015" s="16"/>
      <c r="E1015" s="16"/>
      <c r="F1015" s="16"/>
      <c r="G1015" s="16"/>
      <c r="H1015" s="16"/>
    </row>
    <row r="1016" spans="1:8">
      <c r="A1016" s="16"/>
      <c r="B1016" s="16"/>
      <c r="C1016" s="16"/>
      <c r="D1016" s="16"/>
      <c r="E1016" s="16"/>
      <c r="F1016" s="16"/>
      <c r="G1016" s="16"/>
      <c r="H1016" s="16"/>
    </row>
    <row r="1017" spans="1:8">
      <c r="A1017" s="16"/>
      <c r="B1017" s="16"/>
      <c r="C1017" s="16"/>
      <c r="D1017" s="16"/>
      <c r="E1017" s="16"/>
      <c r="F1017" s="16"/>
      <c r="G1017" s="16"/>
      <c r="H1017" s="16"/>
    </row>
    <row r="1018" spans="1:8">
      <c r="A1018" s="16"/>
      <c r="B1018" s="16"/>
      <c r="C1018" s="16"/>
      <c r="D1018" s="16"/>
      <c r="E1018" s="16"/>
      <c r="F1018" s="16"/>
      <c r="G1018" s="16"/>
      <c r="H1018" s="16"/>
    </row>
    <row r="1019" spans="1:8">
      <c r="A1019" s="16"/>
      <c r="B1019" s="16"/>
      <c r="C1019" s="16"/>
      <c r="D1019" s="16"/>
      <c r="E1019" s="16"/>
      <c r="F1019" s="16"/>
      <c r="G1019" s="16"/>
      <c r="H1019" s="16"/>
    </row>
    <row r="1020" spans="1:8">
      <c r="A1020" s="16"/>
      <c r="B1020" s="16"/>
      <c r="C1020" s="16"/>
      <c r="D1020" s="16"/>
      <c r="E1020" s="16"/>
      <c r="F1020" s="16"/>
      <c r="G1020" s="16"/>
      <c r="H1020" s="16"/>
    </row>
    <row r="1021" spans="1:8">
      <c r="A1021" s="16"/>
      <c r="B1021" s="16"/>
      <c r="C1021" s="16"/>
      <c r="D1021" s="16"/>
      <c r="E1021" s="16"/>
      <c r="F1021" s="16"/>
      <c r="G1021" s="16"/>
      <c r="H1021" s="16"/>
    </row>
    <row r="1022" spans="1:8">
      <c r="A1022" s="16"/>
      <c r="B1022" s="16"/>
      <c r="C1022" s="16"/>
      <c r="D1022" s="16"/>
      <c r="E1022" s="16"/>
      <c r="F1022" s="16"/>
      <c r="G1022" s="16"/>
      <c r="H1022" s="16"/>
    </row>
    <row r="1023" spans="1:8">
      <c r="A1023" s="16"/>
      <c r="B1023" s="16"/>
      <c r="C1023" s="16"/>
      <c r="D1023" s="16"/>
      <c r="E1023" s="16"/>
      <c r="F1023" s="16"/>
      <c r="G1023" s="16"/>
      <c r="H1023" s="16"/>
    </row>
    <row r="1024" spans="1:8">
      <c r="A1024" s="16"/>
      <c r="B1024" s="16"/>
      <c r="C1024" s="16"/>
      <c r="D1024" s="16"/>
      <c r="E1024" s="16"/>
      <c r="F1024" s="16"/>
      <c r="G1024" s="16"/>
      <c r="H1024" s="16"/>
    </row>
    <row r="1025" spans="1:8">
      <c r="A1025" s="16"/>
      <c r="B1025" s="16"/>
      <c r="C1025" s="16"/>
      <c r="D1025" s="16"/>
      <c r="E1025" s="16"/>
      <c r="F1025" s="16"/>
      <c r="G1025" s="16"/>
      <c r="H1025" s="16"/>
    </row>
    <row r="1026" spans="1:8">
      <c r="A1026" s="16"/>
      <c r="B1026" s="16"/>
      <c r="C1026" s="16"/>
      <c r="D1026" s="16"/>
      <c r="E1026" s="16"/>
      <c r="F1026" s="16"/>
      <c r="G1026" s="16"/>
      <c r="H1026" s="16"/>
    </row>
    <row r="1027" spans="1:8">
      <c r="A1027" s="16"/>
      <c r="B1027" s="16"/>
      <c r="C1027" s="16"/>
      <c r="D1027" s="16"/>
      <c r="E1027" s="16"/>
      <c r="F1027" s="16"/>
      <c r="G1027" s="16"/>
      <c r="H1027" s="16"/>
    </row>
    <row r="1028" spans="1:8">
      <c r="A1028" s="16"/>
      <c r="B1028" s="16"/>
      <c r="C1028" s="16"/>
      <c r="D1028" s="16"/>
      <c r="E1028" s="16"/>
      <c r="F1028" s="16"/>
      <c r="G1028" s="16"/>
      <c r="H1028" s="16"/>
    </row>
    <row r="1029" spans="1:8">
      <c r="A1029" s="16"/>
      <c r="B1029" s="16"/>
      <c r="C1029" s="16"/>
      <c r="D1029" s="16"/>
      <c r="E1029" s="16"/>
      <c r="F1029" s="16"/>
      <c r="G1029" s="16"/>
      <c r="H1029" s="16"/>
    </row>
    <row r="1030" spans="1:8">
      <c r="A1030" s="16"/>
      <c r="B1030" s="16"/>
      <c r="C1030" s="16"/>
      <c r="D1030" s="16"/>
      <c r="E1030" s="16"/>
      <c r="F1030" s="16"/>
      <c r="G1030" s="16"/>
      <c r="H1030" s="16"/>
    </row>
    <row r="1031" spans="1:8">
      <c r="A1031" s="16"/>
      <c r="B1031" s="16"/>
      <c r="C1031" s="16"/>
      <c r="D1031" s="16"/>
      <c r="E1031" s="16"/>
      <c r="F1031" s="16"/>
      <c r="G1031" s="16"/>
      <c r="H1031" s="16"/>
    </row>
    <row r="1032" spans="1:8">
      <c r="A1032" s="16"/>
      <c r="B1032" s="16"/>
      <c r="C1032" s="16"/>
      <c r="D1032" s="16"/>
      <c r="E1032" s="16"/>
      <c r="F1032" s="16"/>
      <c r="G1032" s="16"/>
      <c r="H1032" s="16"/>
    </row>
    <row r="1033" spans="1:8">
      <c r="A1033" s="16"/>
      <c r="B1033" s="16"/>
      <c r="C1033" s="16"/>
      <c r="D1033" s="16"/>
      <c r="E1033" s="16"/>
      <c r="F1033" s="16"/>
      <c r="G1033" s="16"/>
      <c r="H1033" s="16"/>
    </row>
    <row r="1034" spans="1:8">
      <c r="A1034" s="16"/>
      <c r="B1034" s="16"/>
      <c r="C1034" s="16"/>
      <c r="D1034" s="16"/>
      <c r="E1034" s="16"/>
      <c r="F1034" s="16"/>
      <c r="G1034" s="16"/>
      <c r="H1034" s="16"/>
    </row>
    <row r="1035" spans="1:8">
      <c r="A1035" s="16"/>
      <c r="B1035" s="16"/>
      <c r="C1035" s="16"/>
      <c r="D1035" s="16"/>
      <c r="E1035" s="16"/>
      <c r="F1035" s="16"/>
      <c r="G1035" s="16"/>
      <c r="H1035" s="16"/>
    </row>
    <row r="1036" spans="1:8">
      <c r="A1036" s="16"/>
      <c r="B1036" s="16"/>
      <c r="C1036" s="16"/>
      <c r="D1036" s="16"/>
      <c r="E1036" s="16"/>
      <c r="F1036" s="16"/>
      <c r="G1036" s="16"/>
      <c r="H1036" s="16"/>
    </row>
    <row r="1037" spans="1:8">
      <c r="A1037" s="16"/>
      <c r="B1037" s="16"/>
      <c r="C1037" s="16"/>
      <c r="D1037" s="16"/>
      <c r="E1037" s="16"/>
      <c r="F1037" s="16"/>
      <c r="G1037" s="16"/>
      <c r="H1037" s="16"/>
    </row>
    <row r="1038" spans="1:8">
      <c r="A1038" s="16"/>
      <c r="B1038" s="16"/>
      <c r="C1038" s="16"/>
      <c r="D1038" s="16"/>
      <c r="E1038" s="16"/>
      <c r="F1038" s="16"/>
      <c r="G1038" s="16"/>
      <c r="H1038" s="16"/>
    </row>
    <row r="1039" spans="1:8">
      <c r="A1039" s="16"/>
      <c r="B1039" s="16"/>
      <c r="C1039" s="16"/>
      <c r="D1039" s="16"/>
      <c r="E1039" s="16"/>
      <c r="F1039" s="16"/>
      <c r="G1039" s="16"/>
      <c r="H1039" s="16"/>
    </row>
    <row r="1040" spans="1:8">
      <c r="A1040" s="16"/>
      <c r="B1040" s="16"/>
      <c r="C1040" s="16"/>
      <c r="D1040" s="16"/>
      <c r="E1040" s="16"/>
      <c r="F1040" s="16"/>
      <c r="G1040" s="16"/>
      <c r="H1040" s="16"/>
    </row>
    <row r="1041" spans="1:8">
      <c r="A1041" s="16"/>
      <c r="B1041" s="16"/>
      <c r="C1041" s="16"/>
      <c r="D1041" s="16"/>
      <c r="E1041" s="16"/>
      <c r="F1041" s="16"/>
      <c r="G1041" s="16"/>
      <c r="H1041" s="16"/>
    </row>
    <row r="1042" spans="1:8">
      <c r="A1042" s="16"/>
      <c r="B1042" s="16"/>
      <c r="C1042" s="16"/>
      <c r="D1042" s="16"/>
      <c r="E1042" s="16"/>
      <c r="F1042" s="16"/>
      <c r="G1042" s="16"/>
      <c r="H1042" s="16"/>
    </row>
    <row r="1043" spans="1:8">
      <c r="A1043" s="16"/>
      <c r="B1043" s="16"/>
      <c r="C1043" s="16"/>
      <c r="D1043" s="16"/>
      <c r="E1043" s="16"/>
      <c r="F1043" s="16"/>
      <c r="G1043" s="16"/>
      <c r="H1043" s="16"/>
    </row>
    <row r="1044" spans="1:8">
      <c r="A1044" s="16"/>
      <c r="B1044" s="16"/>
      <c r="C1044" s="16"/>
      <c r="D1044" s="16"/>
      <c r="E1044" s="16"/>
      <c r="F1044" s="16"/>
      <c r="G1044" s="16"/>
      <c r="H1044" s="16"/>
    </row>
    <row r="1045" spans="1:8">
      <c r="A1045" s="16"/>
      <c r="B1045" s="16"/>
      <c r="C1045" s="16"/>
      <c r="D1045" s="16"/>
      <c r="E1045" s="16"/>
      <c r="F1045" s="16"/>
      <c r="G1045" s="16"/>
      <c r="H1045" s="16"/>
    </row>
    <row r="1046" spans="1:8">
      <c r="A1046" s="16"/>
      <c r="B1046" s="16"/>
      <c r="C1046" s="16"/>
      <c r="D1046" s="16"/>
      <c r="E1046" s="16"/>
      <c r="F1046" s="16"/>
      <c r="G1046" s="16"/>
      <c r="H1046" s="16"/>
    </row>
    <row r="1047" spans="1:8">
      <c r="A1047" s="16"/>
      <c r="B1047" s="16"/>
      <c r="C1047" s="16"/>
      <c r="D1047" s="16"/>
      <c r="E1047" s="16"/>
      <c r="F1047" s="16"/>
      <c r="G1047" s="16"/>
      <c r="H1047" s="16"/>
    </row>
    <row r="1048" spans="1:8">
      <c r="A1048" s="16"/>
      <c r="B1048" s="16"/>
      <c r="C1048" s="16"/>
      <c r="D1048" s="16"/>
      <c r="E1048" s="16"/>
      <c r="F1048" s="16"/>
      <c r="G1048" s="16"/>
      <c r="H1048" s="16"/>
    </row>
    <row r="1049" spans="1:8">
      <c r="A1049" s="16"/>
      <c r="B1049" s="16"/>
      <c r="C1049" s="16"/>
      <c r="D1049" s="16"/>
      <c r="E1049" s="16"/>
      <c r="F1049" s="16"/>
      <c r="G1049" s="16"/>
      <c r="H1049" s="16"/>
    </row>
    <row r="1050" spans="1:8">
      <c r="A1050" s="16"/>
      <c r="B1050" s="16"/>
      <c r="C1050" s="16"/>
      <c r="D1050" s="16"/>
      <c r="E1050" s="16"/>
      <c r="F1050" s="16"/>
      <c r="G1050" s="16"/>
      <c r="H1050" s="16"/>
    </row>
    <row r="1051" spans="1:8">
      <c r="A1051" s="16"/>
      <c r="B1051" s="16"/>
      <c r="C1051" s="16"/>
      <c r="D1051" s="16"/>
      <c r="E1051" s="16"/>
      <c r="F1051" s="16"/>
      <c r="G1051" s="16"/>
      <c r="H1051" s="16"/>
    </row>
    <row r="1052" spans="1:8">
      <c r="A1052" s="16"/>
      <c r="B1052" s="16"/>
      <c r="C1052" s="16"/>
      <c r="D1052" s="16"/>
      <c r="E1052" s="16"/>
      <c r="F1052" s="16"/>
      <c r="G1052" s="16"/>
      <c r="H1052" s="16"/>
    </row>
    <row r="1053" spans="1:8">
      <c r="A1053" s="16"/>
      <c r="B1053" s="16"/>
      <c r="C1053" s="16"/>
      <c r="D1053" s="16"/>
      <c r="E1053" s="16"/>
      <c r="F1053" s="16"/>
      <c r="G1053" s="16"/>
      <c r="H1053" s="16"/>
    </row>
    <row r="1054" spans="1:8">
      <c r="A1054" s="16"/>
      <c r="B1054" s="16"/>
      <c r="C1054" s="16"/>
      <c r="D1054" s="16"/>
      <c r="E1054" s="16"/>
      <c r="F1054" s="16"/>
      <c r="G1054" s="16"/>
      <c r="H1054" s="16"/>
    </row>
    <row r="1055" spans="1:8">
      <c r="A1055" s="16"/>
      <c r="B1055" s="16"/>
      <c r="C1055" s="16"/>
      <c r="D1055" s="16"/>
      <c r="E1055" s="16"/>
      <c r="F1055" s="16"/>
      <c r="G1055" s="16"/>
      <c r="H1055" s="16"/>
    </row>
    <row r="1056" spans="1:8">
      <c r="A1056" s="16"/>
      <c r="B1056" s="16"/>
      <c r="C1056" s="16"/>
      <c r="D1056" s="16"/>
      <c r="E1056" s="16"/>
      <c r="F1056" s="16"/>
      <c r="G1056" s="16"/>
      <c r="H1056" s="16"/>
    </row>
    <row r="1057" spans="1:8">
      <c r="A1057" s="16"/>
      <c r="B1057" s="16"/>
      <c r="C1057" s="16"/>
      <c r="D1057" s="16"/>
      <c r="E1057" s="16"/>
      <c r="F1057" s="16"/>
      <c r="G1057" s="16"/>
      <c r="H1057" s="16"/>
    </row>
    <row r="1058" spans="1:8">
      <c r="A1058" s="16"/>
      <c r="B1058" s="16"/>
      <c r="C1058" s="16"/>
      <c r="D1058" s="16"/>
      <c r="E1058" s="16"/>
      <c r="F1058" s="16"/>
      <c r="G1058" s="16"/>
      <c r="H1058" s="16"/>
    </row>
    <row r="1059" spans="1:8">
      <c r="A1059" s="16"/>
      <c r="B1059" s="16"/>
      <c r="C1059" s="16"/>
      <c r="D1059" s="16"/>
      <c r="E1059" s="16"/>
      <c r="F1059" s="16"/>
      <c r="G1059" s="16"/>
      <c r="H1059" s="16"/>
    </row>
    <row r="1060" spans="1:8">
      <c r="A1060" s="16"/>
      <c r="B1060" s="16"/>
      <c r="C1060" s="16"/>
      <c r="D1060" s="16"/>
      <c r="E1060" s="16"/>
      <c r="F1060" s="16"/>
      <c r="G1060" s="16"/>
      <c r="H1060" s="16"/>
    </row>
    <row r="1061" spans="1:8">
      <c r="A1061" s="16"/>
      <c r="B1061" s="16"/>
      <c r="C1061" s="16"/>
      <c r="D1061" s="16"/>
      <c r="E1061" s="16"/>
      <c r="F1061" s="16"/>
      <c r="G1061" s="16"/>
      <c r="H1061" s="16"/>
    </row>
    <row r="1062" spans="1:8">
      <c r="A1062" s="16"/>
      <c r="B1062" s="16"/>
      <c r="C1062" s="16"/>
      <c r="D1062" s="16"/>
      <c r="E1062" s="16"/>
      <c r="F1062" s="16"/>
      <c r="G1062" s="16"/>
      <c r="H1062" s="16"/>
    </row>
    <row r="1063" spans="1:8">
      <c r="A1063" s="16"/>
      <c r="B1063" s="16"/>
      <c r="C1063" s="16"/>
      <c r="D1063" s="16"/>
      <c r="E1063" s="16"/>
      <c r="F1063" s="16"/>
      <c r="G1063" s="16"/>
      <c r="H1063" s="16"/>
    </row>
    <row r="1064" spans="1:8">
      <c r="A1064" s="16"/>
      <c r="B1064" s="16"/>
      <c r="C1064" s="16"/>
      <c r="D1064" s="16"/>
      <c r="E1064" s="16"/>
      <c r="F1064" s="16"/>
      <c r="G1064" s="16"/>
      <c r="H1064" s="16"/>
    </row>
    <row r="1065" spans="1:8">
      <c r="A1065" s="16"/>
      <c r="B1065" s="16"/>
      <c r="C1065" s="16"/>
      <c r="D1065" s="16"/>
      <c r="E1065" s="16"/>
      <c r="F1065" s="16"/>
      <c r="G1065" s="16"/>
      <c r="H1065" s="16"/>
    </row>
    <row r="1066" spans="1:8">
      <c r="A1066" s="16"/>
      <c r="B1066" s="16"/>
      <c r="C1066" s="16"/>
      <c r="D1066" s="16"/>
      <c r="E1066" s="16"/>
      <c r="F1066" s="16"/>
      <c r="G1066" s="16"/>
      <c r="H1066" s="16"/>
    </row>
    <row r="1067" spans="1:8">
      <c r="A1067" s="16"/>
      <c r="B1067" s="16"/>
      <c r="C1067" s="16"/>
      <c r="D1067" s="16"/>
      <c r="E1067" s="16"/>
      <c r="F1067" s="16"/>
      <c r="G1067" s="16"/>
      <c r="H1067" s="16"/>
    </row>
    <row r="1068" spans="1:8">
      <c r="A1068" s="16"/>
      <c r="B1068" s="16"/>
      <c r="C1068" s="16"/>
      <c r="D1068" s="16"/>
      <c r="E1068" s="16"/>
      <c r="F1068" s="16"/>
      <c r="G1068" s="16"/>
      <c r="H1068" s="16"/>
    </row>
    <row r="1069" spans="1:8">
      <c r="A1069" s="16"/>
      <c r="B1069" s="16"/>
      <c r="C1069" s="16"/>
      <c r="D1069" s="16"/>
      <c r="E1069" s="16"/>
      <c r="F1069" s="16"/>
      <c r="G1069" s="16"/>
      <c r="H1069" s="16"/>
    </row>
    <row r="1070" spans="1:8">
      <c r="A1070" s="16"/>
      <c r="B1070" s="16"/>
      <c r="C1070" s="16"/>
      <c r="D1070" s="16"/>
      <c r="E1070" s="16"/>
      <c r="F1070" s="16"/>
      <c r="G1070" s="16"/>
      <c r="H1070" s="16"/>
    </row>
    <row r="1071" spans="1:8">
      <c r="A1071" s="16"/>
      <c r="B1071" s="16"/>
      <c r="C1071" s="16"/>
      <c r="D1071" s="16"/>
      <c r="E1071" s="16"/>
      <c r="F1071" s="16"/>
      <c r="G1071" s="16"/>
      <c r="H1071" s="16"/>
    </row>
    <row r="1072" spans="1:8">
      <c r="A1072" s="16"/>
      <c r="B1072" s="16"/>
      <c r="C1072" s="16"/>
      <c r="D1072" s="16"/>
      <c r="E1072" s="16"/>
      <c r="F1072" s="16"/>
      <c r="G1072" s="16"/>
      <c r="H1072" s="16"/>
    </row>
    <row r="1073" spans="1:8">
      <c r="A1073" s="16"/>
      <c r="B1073" s="16"/>
      <c r="C1073" s="16"/>
      <c r="D1073" s="16"/>
      <c r="E1073" s="16"/>
      <c r="F1073" s="16"/>
      <c r="G1073" s="16"/>
      <c r="H1073" s="16"/>
    </row>
    <row r="1074" spans="1:8">
      <c r="A1074" s="16"/>
      <c r="B1074" s="16"/>
      <c r="C1074" s="16"/>
      <c r="D1074" s="16"/>
      <c r="E1074" s="16"/>
      <c r="F1074" s="16"/>
      <c r="G1074" s="16"/>
      <c r="H1074" s="16"/>
    </row>
    <row r="1075" spans="1:8">
      <c r="A1075" s="16"/>
      <c r="B1075" s="16"/>
      <c r="C1075" s="16"/>
      <c r="D1075" s="16"/>
      <c r="E1075" s="16"/>
      <c r="F1075" s="16"/>
      <c r="G1075" s="16"/>
      <c r="H1075" s="16"/>
    </row>
    <row r="1076" spans="1:8">
      <c r="A1076" s="16"/>
      <c r="B1076" s="16"/>
      <c r="C1076" s="16"/>
      <c r="D1076" s="16"/>
      <c r="E1076" s="16"/>
      <c r="F1076" s="16"/>
      <c r="G1076" s="16"/>
      <c r="H1076" s="16"/>
    </row>
    <row r="1077" spans="1:8">
      <c r="A1077" s="16"/>
      <c r="B1077" s="16"/>
      <c r="C1077" s="16"/>
      <c r="D1077" s="16"/>
      <c r="E1077" s="16"/>
      <c r="F1077" s="16"/>
      <c r="G1077" s="16"/>
      <c r="H1077" s="16"/>
    </row>
    <row r="1078" spans="1:8">
      <c r="A1078" s="16"/>
      <c r="B1078" s="16"/>
      <c r="C1078" s="16"/>
      <c r="D1078" s="16"/>
      <c r="E1078" s="16"/>
      <c r="F1078" s="16"/>
      <c r="G1078" s="16"/>
      <c r="H1078" s="16"/>
    </row>
    <row r="1079" spans="1:8">
      <c r="A1079" s="16"/>
      <c r="B1079" s="16"/>
      <c r="C1079" s="16"/>
      <c r="D1079" s="16"/>
      <c r="E1079" s="16"/>
      <c r="F1079" s="16"/>
      <c r="G1079" s="16"/>
      <c r="H1079" s="16"/>
    </row>
    <row r="1080" spans="1:8">
      <c r="A1080" s="16"/>
      <c r="B1080" s="16"/>
      <c r="C1080" s="16"/>
      <c r="D1080" s="16"/>
      <c r="E1080" s="16"/>
      <c r="F1080" s="16"/>
      <c r="G1080" s="16"/>
      <c r="H1080" s="16"/>
    </row>
    <row r="1081" spans="1:8">
      <c r="A1081" s="16"/>
      <c r="B1081" s="16"/>
      <c r="C1081" s="16"/>
      <c r="D1081" s="16"/>
      <c r="E1081" s="16"/>
      <c r="F1081" s="16"/>
      <c r="G1081" s="16"/>
      <c r="H1081" s="16"/>
    </row>
    <row r="1082" spans="1:8">
      <c r="A1082" s="16"/>
      <c r="B1082" s="16"/>
      <c r="C1082" s="16"/>
      <c r="D1082" s="16"/>
      <c r="E1082" s="16"/>
      <c r="F1082" s="16"/>
      <c r="G1082" s="16"/>
      <c r="H1082" s="16"/>
    </row>
    <row r="1083" spans="1:8">
      <c r="A1083" s="16"/>
      <c r="B1083" s="16"/>
      <c r="C1083" s="16"/>
      <c r="D1083" s="16"/>
      <c r="E1083" s="16"/>
      <c r="F1083" s="16"/>
      <c r="G1083" s="16"/>
      <c r="H1083" s="16"/>
    </row>
    <row r="1084" spans="1:8">
      <c r="A1084" s="16"/>
      <c r="B1084" s="16"/>
      <c r="C1084" s="16"/>
      <c r="D1084" s="16"/>
      <c r="E1084" s="16"/>
      <c r="F1084" s="16"/>
      <c r="G1084" s="16"/>
      <c r="H1084" s="16"/>
    </row>
    <row r="1085" spans="1:8">
      <c r="A1085" s="16"/>
      <c r="B1085" s="16"/>
      <c r="C1085" s="16"/>
      <c r="D1085" s="16"/>
      <c r="E1085" s="16"/>
      <c r="F1085" s="16"/>
      <c r="G1085" s="16"/>
      <c r="H1085" s="16"/>
    </row>
    <row r="1086" spans="1:8">
      <c r="A1086" s="16"/>
      <c r="B1086" s="16"/>
      <c r="C1086" s="16"/>
      <c r="D1086" s="16"/>
      <c r="E1086" s="16"/>
      <c r="F1086" s="16"/>
      <c r="G1086" s="16"/>
      <c r="H1086" s="16"/>
    </row>
    <row r="1087" spans="1:8">
      <c r="A1087" s="16"/>
      <c r="B1087" s="16"/>
      <c r="C1087" s="16"/>
      <c r="D1087" s="16"/>
      <c r="E1087" s="16"/>
      <c r="F1087" s="16"/>
      <c r="G1087" s="16"/>
      <c r="H1087" s="16"/>
    </row>
    <row r="1088" spans="1:8">
      <c r="A1088" s="16"/>
      <c r="B1088" s="16"/>
      <c r="C1088" s="16"/>
      <c r="D1088" s="16"/>
      <c r="E1088" s="16"/>
      <c r="F1088" s="16"/>
      <c r="G1088" s="16"/>
      <c r="H1088" s="16"/>
    </row>
    <row r="1089" spans="1:8">
      <c r="A1089" s="16"/>
      <c r="B1089" s="16"/>
      <c r="C1089" s="16"/>
      <c r="D1089" s="16"/>
      <c r="E1089" s="16"/>
      <c r="F1089" s="16"/>
      <c r="G1089" s="16"/>
      <c r="H1089" s="16"/>
    </row>
    <row r="1090" spans="1:8">
      <c r="A1090" s="16"/>
      <c r="B1090" s="16"/>
      <c r="C1090" s="16"/>
      <c r="D1090" s="16"/>
      <c r="E1090" s="16"/>
      <c r="F1090" s="16"/>
      <c r="G1090" s="16"/>
      <c r="H1090" s="16"/>
    </row>
    <row r="1091" spans="1:8">
      <c r="A1091" s="16"/>
      <c r="B1091" s="16"/>
      <c r="C1091" s="16"/>
      <c r="D1091" s="16"/>
      <c r="E1091" s="16"/>
      <c r="F1091" s="16"/>
      <c r="G1091" s="16"/>
      <c r="H1091" s="16"/>
    </row>
    <row r="1092" spans="1:8">
      <c r="A1092" s="16"/>
      <c r="B1092" s="16"/>
      <c r="C1092" s="16"/>
      <c r="D1092" s="16"/>
      <c r="E1092" s="16"/>
      <c r="F1092" s="16"/>
      <c r="G1092" s="16"/>
      <c r="H1092" s="16"/>
    </row>
    <row r="1093" spans="1:8">
      <c r="A1093" s="16"/>
      <c r="B1093" s="16"/>
      <c r="C1093" s="16"/>
      <c r="D1093" s="16"/>
      <c r="E1093" s="16"/>
      <c r="F1093" s="16"/>
      <c r="G1093" s="16"/>
      <c r="H1093" s="16"/>
    </row>
    <row r="1094" spans="1:8">
      <c r="A1094" s="16"/>
      <c r="B1094" s="16"/>
      <c r="C1094" s="16"/>
      <c r="D1094" s="16"/>
      <c r="E1094" s="16"/>
      <c r="F1094" s="16"/>
      <c r="G1094" s="16"/>
      <c r="H1094" s="16"/>
    </row>
    <row r="1095" spans="1:8">
      <c r="A1095" s="16"/>
      <c r="B1095" s="16"/>
      <c r="C1095" s="16"/>
      <c r="D1095" s="16"/>
      <c r="E1095" s="16"/>
      <c r="F1095" s="16"/>
      <c r="G1095" s="16"/>
      <c r="H1095" s="16"/>
    </row>
    <row r="1096" spans="1:8">
      <c r="A1096" s="16"/>
      <c r="B1096" s="16"/>
      <c r="C1096" s="16"/>
      <c r="D1096" s="16"/>
      <c r="E1096" s="16"/>
      <c r="F1096" s="16"/>
      <c r="G1096" s="16"/>
      <c r="H1096" s="16"/>
    </row>
    <row r="1097" spans="1:8">
      <c r="A1097" s="16"/>
      <c r="B1097" s="16"/>
      <c r="C1097" s="16"/>
      <c r="D1097" s="16"/>
      <c r="E1097" s="16"/>
      <c r="F1097" s="16"/>
      <c r="G1097" s="16"/>
      <c r="H1097" s="16"/>
    </row>
    <row r="1098" spans="1:8">
      <c r="A1098" s="16"/>
      <c r="B1098" s="16"/>
      <c r="C1098" s="16"/>
      <c r="D1098" s="16"/>
      <c r="E1098" s="16"/>
      <c r="F1098" s="16"/>
      <c r="G1098" s="16"/>
      <c r="H1098" s="16"/>
    </row>
    <row r="1099" spans="1:8">
      <c r="A1099" s="16"/>
      <c r="B1099" s="16"/>
      <c r="C1099" s="16"/>
      <c r="D1099" s="16"/>
      <c r="E1099" s="16"/>
      <c r="F1099" s="16"/>
      <c r="G1099" s="16"/>
      <c r="H1099" s="16"/>
    </row>
    <row r="1100" spans="1:8">
      <c r="A1100" s="16"/>
      <c r="B1100" s="16"/>
      <c r="C1100" s="16"/>
      <c r="D1100" s="16"/>
      <c r="E1100" s="16"/>
      <c r="F1100" s="16"/>
      <c r="G1100" s="16"/>
      <c r="H1100" s="16"/>
    </row>
    <row r="1101" spans="1:8">
      <c r="A1101" s="16"/>
      <c r="B1101" s="16"/>
      <c r="C1101" s="16"/>
      <c r="D1101" s="16"/>
      <c r="E1101" s="16"/>
      <c r="F1101" s="16"/>
      <c r="G1101" s="16"/>
      <c r="H1101" s="16"/>
    </row>
    <row r="1102" spans="1:8">
      <c r="A1102" s="16"/>
      <c r="B1102" s="16"/>
      <c r="C1102" s="16"/>
      <c r="D1102" s="16"/>
      <c r="E1102" s="16"/>
      <c r="F1102" s="16"/>
      <c r="G1102" s="16"/>
      <c r="H1102" s="16"/>
    </row>
    <row r="1103" spans="1:8">
      <c r="A1103" s="16"/>
      <c r="B1103" s="16"/>
      <c r="C1103" s="16"/>
      <c r="D1103" s="16"/>
      <c r="E1103" s="16"/>
      <c r="F1103" s="16"/>
      <c r="G1103" s="16"/>
      <c r="H1103" s="16"/>
    </row>
    <row r="1104" spans="1:8">
      <c r="A1104" s="16"/>
      <c r="B1104" s="16"/>
      <c r="C1104" s="16"/>
      <c r="D1104" s="16"/>
      <c r="E1104" s="16"/>
      <c r="F1104" s="16"/>
      <c r="G1104" s="16"/>
      <c r="H1104" s="16"/>
    </row>
    <row r="1105" spans="1:8">
      <c r="A1105" s="16"/>
      <c r="B1105" s="16"/>
      <c r="C1105" s="16"/>
      <c r="D1105" s="16"/>
      <c r="E1105" s="16"/>
      <c r="F1105" s="16"/>
      <c r="G1105" s="16"/>
      <c r="H1105" s="16"/>
    </row>
    <row r="1106" spans="1:8">
      <c r="A1106" s="16"/>
      <c r="B1106" s="16"/>
      <c r="C1106" s="16"/>
      <c r="D1106" s="16"/>
      <c r="E1106" s="16"/>
      <c r="F1106" s="16"/>
      <c r="G1106" s="16"/>
      <c r="H1106" s="16"/>
    </row>
    <row r="1107" spans="1:8">
      <c r="A1107" s="16"/>
      <c r="B1107" s="16"/>
      <c r="C1107" s="16"/>
      <c r="D1107" s="16"/>
      <c r="E1107" s="16"/>
      <c r="F1107" s="16"/>
      <c r="G1107" s="16"/>
      <c r="H1107" s="16"/>
    </row>
    <row r="1108" spans="1:8">
      <c r="A1108" s="16"/>
      <c r="B1108" s="16"/>
      <c r="C1108" s="16"/>
      <c r="D1108" s="16"/>
      <c r="E1108" s="16"/>
      <c r="F1108" s="16"/>
      <c r="G1108" s="16"/>
      <c r="H1108" s="16"/>
    </row>
    <row r="1109" spans="1:8">
      <c r="A1109" s="16"/>
      <c r="B1109" s="16"/>
      <c r="C1109" s="16"/>
      <c r="D1109" s="16"/>
      <c r="E1109" s="16"/>
      <c r="F1109" s="16"/>
      <c r="G1109" s="16"/>
      <c r="H1109" s="16"/>
    </row>
    <row r="1110" spans="1:8">
      <c r="A1110" s="16"/>
      <c r="B1110" s="16"/>
      <c r="C1110" s="16"/>
      <c r="D1110" s="16"/>
      <c r="E1110" s="16"/>
      <c r="F1110" s="16"/>
      <c r="G1110" s="16"/>
      <c r="H1110" s="16"/>
    </row>
    <row r="1111" spans="1:8">
      <c r="A1111" s="16"/>
      <c r="B1111" s="16"/>
      <c r="C1111" s="16"/>
      <c r="D1111" s="16"/>
      <c r="E1111" s="16"/>
      <c r="F1111" s="16"/>
      <c r="G1111" s="16"/>
      <c r="H1111" s="16"/>
    </row>
    <row r="1112" spans="1:8">
      <c r="A1112" s="16"/>
      <c r="B1112" s="16"/>
      <c r="C1112" s="16"/>
      <c r="D1112" s="16"/>
      <c r="E1112" s="16"/>
      <c r="F1112" s="16"/>
      <c r="G1112" s="16"/>
      <c r="H1112" s="16"/>
    </row>
    <row r="1113" spans="1:8">
      <c r="A1113" s="16"/>
      <c r="B1113" s="16"/>
      <c r="C1113" s="16"/>
      <c r="D1113" s="16"/>
      <c r="E1113" s="16"/>
      <c r="F1113" s="16"/>
      <c r="G1113" s="16"/>
      <c r="H1113" s="16"/>
    </row>
    <row r="1114" spans="1:8">
      <c r="A1114" s="16"/>
      <c r="B1114" s="16"/>
      <c r="C1114" s="16"/>
      <c r="D1114" s="16"/>
      <c r="E1114" s="16"/>
      <c r="F1114" s="16"/>
      <c r="G1114" s="16"/>
      <c r="H1114" s="16"/>
    </row>
    <row r="1115" spans="1:8">
      <c r="A1115" s="16"/>
      <c r="B1115" s="16"/>
      <c r="C1115" s="16"/>
      <c r="D1115" s="16"/>
      <c r="E1115" s="16"/>
      <c r="F1115" s="16"/>
      <c r="G1115" s="16"/>
      <c r="H1115" s="16"/>
    </row>
    <row r="1116" spans="1:8">
      <c r="A1116" s="16"/>
      <c r="B1116" s="16"/>
      <c r="C1116" s="16"/>
      <c r="D1116" s="16"/>
      <c r="E1116" s="16"/>
      <c r="F1116" s="16"/>
      <c r="G1116" s="16"/>
      <c r="H1116" s="16"/>
    </row>
    <row r="1117" spans="1:8">
      <c r="A1117" s="16"/>
      <c r="B1117" s="16"/>
      <c r="C1117" s="16"/>
      <c r="D1117" s="16"/>
      <c r="E1117" s="16"/>
      <c r="F1117" s="16"/>
      <c r="G1117" s="16"/>
      <c r="H1117" s="16"/>
    </row>
    <row r="1118" spans="1:8">
      <c r="A1118" s="16"/>
      <c r="B1118" s="16"/>
      <c r="C1118" s="16"/>
      <c r="D1118" s="16"/>
      <c r="E1118" s="16"/>
      <c r="F1118" s="16"/>
      <c r="G1118" s="16"/>
      <c r="H1118" s="16"/>
    </row>
    <row r="1119" spans="1:8">
      <c r="A1119" s="16"/>
      <c r="B1119" s="16"/>
      <c r="C1119" s="16"/>
      <c r="D1119" s="16"/>
      <c r="E1119" s="16"/>
      <c r="F1119" s="16"/>
      <c r="G1119" s="16"/>
      <c r="H1119" s="16"/>
    </row>
    <row r="1120" spans="1:8">
      <c r="A1120" s="16"/>
      <c r="B1120" s="16"/>
      <c r="C1120" s="16"/>
      <c r="D1120" s="16"/>
      <c r="E1120" s="16"/>
      <c r="F1120" s="16"/>
      <c r="G1120" s="16"/>
      <c r="H1120" s="16"/>
    </row>
    <row r="1121" spans="1:8">
      <c r="A1121" s="16"/>
      <c r="B1121" s="16"/>
      <c r="C1121" s="16"/>
      <c r="D1121" s="16"/>
      <c r="E1121" s="16"/>
      <c r="F1121" s="16"/>
      <c r="G1121" s="16"/>
      <c r="H1121" s="16"/>
    </row>
    <row r="1122" spans="1:8">
      <c r="A1122" s="16"/>
      <c r="B1122" s="16"/>
      <c r="C1122" s="16"/>
      <c r="D1122" s="16"/>
      <c r="E1122" s="16"/>
      <c r="F1122" s="16"/>
      <c r="G1122" s="16"/>
      <c r="H1122" s="16"/>
    </row>
    <row r="1123" spans="1:8">
      <c r="A1123" s="16"/>
      <c r="B1123" s="16"/>
      <c r="C1123" s="16"/>
      <c r="D1123" s="16"/>
      <c r="E1123" s="16"/>
      <c r="F1123" s="16"/>
      <c r="G1123" s="16"/>
      <c r="H1123" s="16"/>
    </row>
    <row r="1124" spans="1:8">
      <c r="A1124" s="16"/>
      <c r="B1124" s="16"/>
      <c r="C1124" s="16"/>
      <c r="D1124" s="16"/>
      <c r="E1124" s="16"/>
      <c r="F1124" s="16"/>
      <c r="G1124" s="16"/>
      <c r="H1124" s="16"/>
    </row>
    <row r="1125" spans="1:8">
      <c r="A1125" s="16"/>
      <c r="B1125" s="16"/>
      <c r="C1125" s="16"/>
      <c r="D1125" s="16"/>
      <c r="E1125" s="16"/>
      <c r="F1125" s="16"/>
      <c r="G1125" s="16"/>
      <c r="H1125" s="16"/>
    </row>
    <row r="1126" spans="1:8">
      <c r="A1126" s="16"/>
      <c r="B1126" s="16"/>
      <c r="C1126" s="16"/>
      <c r="D1126" s="16"/>
      <c r="E1126" s="16"/>
      <c r="F1126" s="16"/>
      <c r="G1126" s="16"/>
      <c r="H1126" s="16"/>
    </row>
    <row r="1127" spans="1:8">
      <c r="A1127" s="16"/>
      <c r="B1127" s="16"/>
      <c r="C1127" s="16"/>
      <c r="D1127" s="16"/>
      <c r="E1127" s="16"/>
      <c r="F1127" s="16"/>
      <c r="G1127" s="16"/>
      <c r="H1127" s="16"/>
    </row>
    <row r="1128" spans="1:8">
      <c r="A1128" s="16"/>
      <c r="B1128" s="16"/>
      <c r="C1128" s="16"/>
      <c r="D1128" s="16"/>
      <c r="E1128" s="16"/>
      <c r="F1128" s="16"/>
      <c r="G1128" s="16"/>
      <c r="H1128" s="16"/>
    </row>
    <row r="1129" spans="1:8">
      <c r="A1129" s="16"/>
      <c r="B1129" s="16"/>
      <c r="C1129" s="16"/>
      <c r="D1129" s="16"/>
      <c r="E1129" s="16"/>
      <c r="F1129" s="16"/>
      <c r="G1129" s="16"/>
      <c r="H1129" s="16"/>
    </row>
    <row r="1130" spans="1:8">
      <c r="A1130" s="16"/>
      <c r="B1130" s="16"/>
      <c r="C1130" s="16"/>
      <c r="D1130" s="16"/>
      <c r="E1130" s="16"/>
      <c r="F1130" s="16"/>
      <c r="G1130" s="16"/>
      <c r="H1130" s="16"/>
    </row>
    <row r="1131" spans="1:8">
      <c r="A1131" s="16"/>
      <c r="B1131" s="16"/>
      <c r="C1131" s="16"/>
      <c r="D1131" s="16"/>
      <c r="E1131" s="16"/>
      <c r="F1131" s="16"/>
      <c r="G1131" s="16"/>
      <c r="H1131" s="16"/>
    </row>
    <row r="1132" spans="1:8">
      <c r="A1132" s="16"/>
      <c r="B1132" s="16"/>
      <c r="C1132" s="16"/>
      <c r="D1132" s="16"/>
      <c r="E1132" s="16"/>
      <c r="F1132" s="16"/>
      <c r="G1132" s="16"/>
      <c r="H1132" s="16"/>
    </row>
    <row r="1133" spans="1:8">
      <c r="A1133" s="16"/>
      <c r="B1133" s="16"/>
      <c r="C1133" s="16"/>
      <c r="D1133" s="16"/>
      <c r="E1133" s="16"/>
      <c r="F1133" s="16"/>
      <c r="G1133" s="16"/>
      <c r="H1133" s="16"/>
    </row>
    <row r="1134" spans="1:8">
      <c r="A1134" s="16"/>
      <c r="B1134" s="16"/>
      <c r="C1134" s="16"/>
      <c r="D1134" s="16"/>
      <c r="E1134" s="16"/>
      <c r="F1134" s="16"/>
      <c r="G1134" s="16"/>
      <c r="H1134" s="16"/>
    </row>
    <row r="1135" spans="1:8">
      <c r="A1135" s="16"/>
      <c r="B1135" s="16"/>
      <c r="C1135" s="16"/>
      <c r="D1135" s="16"/>
      <c r="E1135" s="16"/>
      <c r="F1135" s="16"/>
      <c r="G1135" s="16"/>
      <c r="H1135" s="16"/>
    </row>
    <row r="1136" spans="1:8">
      <c r="A1136" s="16"/>
      <c r="B1136" s="16"/>
      <c r="C1136" s="16"/>
      <c r="D1136" s="16"/>
      <c r="E1136" s="16"/>
      <c r="F1136" s="16"/>
      <c r="G1136" s="16"/>
      <c r="H1136" s="16"/>
    </row>
    <row r="1137" spans="1:8">
      <c r="A1137" s="16"/>
      <c r="B1137" s="16"/>
      <c r="C1137" s="16"/>
      <c r="D1137" s="16"/>
      <c r="E1137" s="16"/>
      <c r="F1137" s="16"/>
      <c r="G1137" s="16"/>
      <c r="H1137" s="16"/>
    </row>
    <row r="1138" spans="1:8">
      <c r="A1138" s="16"/>
      <c r="B1138" s="16"/>
      <c r="C1138" s="16"/>
      <c r="D1138" s="16"/>
      <c r="E1138" s="16"/>
      <c r="F1138" s="16"/>
      <c r="G1138" s="16"/>
      <c r="H1138" s="16"/>
    </row>
    <row r="1139" spans="1:8">
      <c r="A1139" s="16"/>
      <c r="B1139" s="16"/>
      <c r="C1139" s="16"/>
      <c r="D1139" s="16"/>
      <c r="E1139" s="16"/>
      <c r="F1139" s="16"/>
      <c r="G1139" s="16"/>
      <c r="H1139" s="16"/>
    </row>
    <row r="1140" spans="1:8">
      <c r="A1140" s="16"/>
      <c r="B1140" s="16"/>
      <c r="C1140" s="16"/>
      <c r="D1140" s="16"/>
      <c r="E1140" s="16"/>
      <c r="F1140" s="16"/>
      <c r="G1140" s="16"/>
      <c r="H1140" s="16"/>
    </row>
    <row r="1141" spans="1:8">
      <c r="A1141" s="16"/>
      <c r="B1141" s="16"/>
      <c r="C1141" s="16"/>
      <c r="D1141" s="16"/>
      <c r="E1141" s="16"/>
      <c r="F1141" s="16"/>
      <c r="G1141" s="16"/>
      <c r="H1141" s="16"/>
    </row>
    <row r="1142" spans="1:8">
      <c r="A1142" s="16"/>
      <c r="B1142" s="16"/>
      <c r="C1142" s="16"/>
      <c r="D1142" s="16"/>
      <c r="E1142" s="16"/>
      <c r="F1142" s="16"/>
      <c r="G1142" s="16"/>
      <c r="H1142" s="16"/>
    </row>
    <row r="1143" spans="1:8">
      <c r="A1143" s="16"/>
      <c r="B1143" s="16"/>
      <c r="C1143" s="16"/>
      <c r="D1143" s="16"/>
      <c r="E1143" s="16"/>
      <c r="F1143" s="16"/>
      <c r="G1143" s="16"/>
      <c r="H1143" s="16"/>
    </row>
    <row r="1144" spans="1:8">
      <c r="A1144" s="16"/>
      <c r="B1144" s="16"/>
      <c r="C1144" s="16"/>
      <c r="D1144" s="16"/>
      <c r="E1144" s="16"/>
      <c r="F1144" s="16"/>
      <c r="G1144" s="16"/>
      <c r="H1144" s="16"/>
    </row>
    <row r="1145" spans="1:8">
      <c r="A1145" s="16"/>
      <c r="B1145" s="16"/>
      <c r="C1145" s="16"/>
      <c r="D1145" s="16"/>
      <c r="E1145" s="16"/>
      <c r="F1145" s="16"/>
      <c r="G1145" s="16"/>
      <c r="H1145" s="16"/>
    </row>
    <row r="1146" spans="1:8">
      <c r="A1146" s="16"/>
      <c r="B1146" s="16"/>
      <c r="C1146" s="16"/>
      <c r="D1146" s="16"/>
      <c r="E1146" s="16"/>
      <c r="F1146" s="16"/>
      <c r="G1146" s="16"/>
      <c r="H1146" s="16"/>
    </row>
    <row r="1147" spans="1:8">
      <c r="A1147" s="16"/>
      <c r="B1147" s="16"/>
      <c r="C1147" s="16"/>
      <c r="D1147" s="16"/>
      <c r="E1147" s="16"/>
      <c r="F1147" s="16"/>
      <c r="G1147" s="16"/>
      <c r="H1147" s="16"/>
    </row>
    <row r="1148" spans="1:8">
      <c r="A1148" s="16"/>
      <c r="B1148" s="16"/>
      <c r="C1148" s="16"/>
      <c r="D1148" s="16"/>
      <c r="E1148" s="16"/>
      <c r="F1148" s="16"/>
      <c r="G1148" s="16"/>
      <c r="H1148" s="16"/>
    </row>
    <row r="1149" spans="1:8">
      <c r="A1149" s="16"/>
      <c r="B1149" s="16"/>
      <c r="C1149" s="16"/>
      <c r="D1149" s="16"/>
      <c r="E1149" s="16"/>
      <c r="F1149" s="16"/>
      <c r="G1149" s="16"/>
      <c r="H1149" s="16"/>
    </row>
    <row r="1150" spans="1:8">
      <c r="A1150" s="16"/>
      <c r="B1150" s="16"/>
      <c r="C1150" s="16"/>
      <c r="D1150" s="16"/>
      <c r="E1150" s="16"/>
      <c r="F1150" s="16"/>
      <c r="G1150" s="16"/>
      <c r="H1150" s="16"/>
    </row>
    <row r="1151" spans="1:8">
      <c r="A1151" s="16"/>
      <c r="B1151" s="16"/>
      <c r="C1151" s="16"/>
      <c r="D1151" s="16"/>
      <c r="E1151" s="16"/>
      <c r="F1151" s="16"/>
      <c r="G1151" s="16"/>
      <c r="H1151" s="16"/>
    </row>
    <row r="1152" spans="1:8">
      <c r="A1152" s="16"/>
      <c r="B1152" s="16"/>
      <c r="C1152" s="16"/>
      <c r="D1152" s="16"/>
      <c r="E1152" s="16"/>
      <c r="F1152" s="16"/>
      <c r="G1152" s="16"/>
      <c r="H1152" s="16"/>
    </row>
    <row r="1153" spans="1:8">
      <c r="A1153" s="16"/>
      <c r="B1153" s="16"/>
      <c r="C1153" s="16"/>
      <c r="D1153" s="16"/>
      <c r="E1153" s="16"/>
      <c r="F1153" s="16"/>
      <c r="G1153" s="16"/>
      <c r="H1153" s="16"/>
    </row>
    <row r="1154" spans="1:8">
      <c r="A1154" s="16"/>
      <c r="B1154" s="16"/>
      <c r="C1154" s="16"/>
      <c r="D1154" s="16"/>
      <c r="E1154" s="16"/>
      <c r="F1154" s="16"/>
      <c r="G1154" s="16"/>
      <c r="H1154" s="16"/>
    </row>
    <row r="1155" spans="1:8">
      <c r="A1155" s="16"/>
      <c r="B1155" s="16"/>
      <c r="C1155" s="16"/>
      <c r="D1155" s="16"/>
      <c r="E1155" s="16"/>
      <c r="F1155" s="16"/>
      <c r="G1155" s="16"/>
      <c r="H1155" s="16"/>
    </row>
    <row r="1156" spans="1:8">
      <c r="A1156" s="16"/>
      <c r="B1156" s="16"/>
      <c r="C1156" s="16"/>
      <c r="D1156" s="16"/>
      <c r="E1156" s="16"/>
      <c r="F1156" s="16"/>
      <c r="G1156" s="16"/>
      <c r="H1156" s="16"/>
    </row>
    <row r="1157" spans="1:8">
      <c r="A1157" s="16"/>
      <c r="B1157" s="16"/>
      <c r="C1157" s="16"/>
      <c r="D1157" s="16"/>
      <c r="E1157" s="16"/>
      <c r="F1157" s="16"/>
      <c r="G1157" s="16"/>
      <c r="H1157" s="16"/>
    </row>
    <row r="1158" spans="1:8">
      <c r="A1158" s="16"/>
      <c r="B1158" s="16"/>
      <c r="C1158" s="16"/>
      <c r="D1158" s="16"/>
      <c r="E1158" s="16"/>
      <c r="F1158" s="16"/>
      <c r="G1158" s="16"/>
      <c r="H1158" s="16"/>
    </row>
    <row r="1159" spans="1:8">
      <c r="A1159" s="16"/>
      <c r="B1159" s="16"/>
      <c r="C1159" s="16"/>
      <c r="D1159" s="16"/>
      <c r="E1159" s="16"/>
      <c r="F1159" s="16"/>
      <c r="G1159" s="16"/>
      <c r="H1159" s="16"/>
    </row>
    <row r="1160" spans="1:8">
      <c r="A1160" s="16"/>
      <c r="B1160" s="16"/>
      <c r="C1160" s="16"/>
      <c r="D1160" s="16"/>
      <c r="E1160" s="16"/>
      <c r="F1160" s="16"/>
      <c r="G1160" s="16"/>
      <c r="H1160" s="16"/>
    </row>
    <row r="1161" spans="1:8">
      <c r="A1161" s="16"/>
      <c r="B1161" s="16"/>
      <c r="C1161" s="16"/>
      <c r="D1161" s="16"/>
      <c r="E1161" s="16"/>
      <c r="F1161" s="16"/>
      <c r="G1161" s="16"/>
      <c r="H1161" s="16"/>
    </row>
    <row r="1162" spans="1:8">
      <c r="A1162" s="16"/>
      <c r="B1162" s="16"/>
      <c r="C1162" s="16"/>
      <c r="D1162" s="16"/>
      <c r="E1162" s="16"/>
      <c r="F1162" s="16"/>
      <c r="G1162" s="16"/>
      <c r="H1162" s="16"/>
    </row>
    <row r="1163" spans="1:8">
      <c r="A1163" s="16"/>
      <c r="B1163" s="16"/>
      <c r="C1163" s="16"/>
      <c r="D1163" s="16"/>
      <c r="E1163" s="16"/>
      <c r="F1163" s="16"/>
      <c r="G1163" s="16"/>
      <c r="H1163" s="16"/>
    </row>
    <row r="1164" spans="1:8">
      <c r="A1164" s="16"/>
      <c r="B1164" s="16"/>
      <c r="C1164" s="16"/>
      <c r="D1164" s="16"/>
      <c r="E1164" s="16"/>
      <c r="F1164" s="16"/>
      <c r="G1164" s="16"/>
      <c r="H1164" s="16"/>
    </row>
    <row r="1165" spans="1:8">
      <c r="A1165" s="16"/>
      <c r="B1165" s="16"/>
      <c r="C1165" s="16"/>
      <c r="D1165" s="16"/>
      <c r="E1165" s="16"/>
      <c r="F1165" s="16"/>
      <c r="G1165" s="16"/>
      <c r="H1165" s="16"/>
    </row>
    <row r="1166" spans="1:8">
      <c r="A1166" s="16"/>
      <c r="B1166" s="16"/>
      <c r="C1166" s="16"/>
      <c r="D1166" s="16"/>
      <c r="E1166" s="16"/>
      <c r="F1166" s="16"/>
      <c r="G1166" s="16"/>
      <c r="H1166" s="16"/>
    </row>
    <row r="1167" spans="1:8">
      <c r="A1167" s="16"/>
      <c r="B1167" s="16"/>
      <c r="C1167" s="16"/>
      <c r="D1167" s="16"/>
      <c r="E1167" s="16"/>
      <c r="F1167" s="16"/>
      <c r="G1167" s="16"/>
      <c r="H1167" s="16"/>
    </row>
    <row r="1168" spans="1:8">
      <c r="A1168" s="16"/>
      <c r="B1168" s="16"/>
      <c r="C1168" s="16"/>
      <c r="D1168" s="16"/>
      <c r="E1168" s="16"/>
      <c r="F1168" s="16"/>
      <c r="G1168" s="16"/>
      <c r="H1168" s="16"/>
    </row>
    <row r="1169" spans="1:8">
      <c r="A1169" s="16"/>
      <c r="B1169" s="16"/>
      <c r="C1169" s="16"/>
      <c r="D1169" s="16"/>
      <c r="E1169" s="16"/>
      <c r="F1169" s="16"/>
      <c r="G1169" s="16"/>
      <c r="H1169" s="16"/>
    </row>
    <row r="1170" spans="1:8">
      <c r="A1170" s="16"/>
      <c r="B1170" s="16"/>
      <c r="C1170" s="16"/>
      <c r="D1170" s="16"/>
      <c r="E1170" s="16"/>
      <c r="F1170" s="16"/>
      <c r="G1170" s="16"/>
      <c r="H1170" s="16"/>
    </row>
    <row r="1171" spans="1:8">
      <c r="A1171" s="16"/>
      <c r="B1171" s="16"/>
      <c r="C1171" s="16"/>
      <c r="D1171" s="16"/>
      <c r="E1171" s="16"/>
      <c r="F1171" s="16"/>
      <c r="G1171" s="16"/>
      <c r="H1171" s="16"/>
    </row>
    <row r="1172" spans="1:8">
      <c r="A1172" s="16"/>
      <c r="B1172" s="16"/>
      <c r="C1172" s="16"/>
      <c r="D1172" s="16"/>
      <c r="E1172" s="16"/>
      <c r="F1172" s="16"/>
      <c r="G1172" s="16"/>
      <c r="H1172" s="16"/>
    </row>
    <row r="1173" spans="1:8">
      <c r="A1173" s="16"/>
      <c r="B1173" s="16"/>
      <c r="C1173" s="16"/>
      <c r="D1173" s="16"/>
      <c r="E1173" s="16"/>
      <c r="F1173" s="16"/>
      <c r="G1173" s="16"/>
      <c r="H1173" s="16"/>
    </row>
    <row r="1174" spans="1:8">
      <c r="A1174" s="16"/>
      <c r="B1174" s="16"/>
      <c r="C1174" s="16"/>
      <c r="D1174" s="16"/>
      <c r="E1174" s="16"/>
      <c r="F1174" s="16"/>
      <c r="G1174" s="16"/>
      <c r="H1174" s="16"/>
    </row>
    <row r="1175" spans="1:8">
      <c r="A1175" s="16"/>
      <c r="B1175" s="16"/>
      <c r="C1175" s="16"/>
      <c r="D1175" s="16"/>
      <c r="E1175" s="16"/>
      <c r="F1175" s="16"/>
      <c r="G1175" s="16"/>
      <c r="H1175" s="16"/>
    </row>
    <row r="1176" spans="1:8">
      <c r="A1176" s="16"/>
      <c r="B1176" s="16"/>
      <c r="C1176" s="16"/>
      <c r="D1176" s="16"/>
      <c r="E1176" s="16"/>
      <c r="F1176" s="16"/>
      <c r="G1176" s="16"/>
      <c r="H1176" s="16"/>
    </row>
    <row r="1177" spans="1:8">
      <c r="A1177" s="16"/>
      <c r="B1177" s="16"/>
      <c r="C1177" s="16"/>
      <c r="D1177" s="16"/>
      <c r="E1177" s="16"/>
      <c r="F1177" s="16"/>
      <c r="G1177" s="16"/>
      <c r="H1177" s="16"/>
    </row>
    <row r="1178" spans="1:8">
      <c r="A1178" s="16"/>
      <c r="B1178" s="16"/>
      <c r="C1178" s="16"/>
      <c r="D1178" s="16"/>
      <c r="E1178" s="16"/>
      <c r="F1178" s="16"/>
      <c r="G1178" s="16"/>
      <c r="H1178" s="16"/>
    </row>
    <row r="1179" spans="1:8">
      <c r="A1179" s="16"/>
      <c r="B1179" s="16"/>
      <c r="C1179" s="16"/>
      <c r="D1179" s="16"/>
      <c r="E1179" s="16"/>
      <c r="F1179" s="16"/>
      <c r="G1179" s="16"/>
      <c r="H1179" s="16"/>
    </row>
    <row r="1180" spans="1:8">
      <c r="A1180" s="16"/>
      <c r="B1180" s="16"/>
      <c r="C1180" s="16"/>
      <c r="D1180" s="16"/>
      <c r="E1180" s="16"/>
      <c r="F1180" s="16"/>
      <c r="G1180" s="16"/>
      <c r="H1180" s="16"/>
    </row>
    <row r="1181" spans="1:8">
      <c r="A1181" s="16"/>
      <c r="B1181" s="16"/>
      <c r="C1181" s="16"/>
      <c r="D1181" s="16"/>
      <c r="E1181" s="16"/>
      <c r="F1181" s="16"/>
      <c r="G1181" s="16"/>
      <c r="H1181" s="16"/>
    </row>
    <row r="1182" spans="1:8">
      <c r="A1182" s="16"/>
      <c r="B1182" s="16"/>
      <c r="C1182" s="16"/>
      <c r="D1182" s="16"/>
      <c r="E1182" s="16"/>
      <c r="F1182" s="16"/>
      <c r="G1182" s="16"/>
      <c r="H1182" s="16"/>
    </row>
    <row r="1183" spans="1:8">
      <c r="A1183" s="16"/>
      <c r="B1183" s="16"/>
      <c r="C1183" s="16"/>
      <c r="D1183" s="16"/>
      <c r="E1183" s="16"/>
      <c r="F1183" s="16"/>
      <c r="G1183" s="16"/>
      <c r="H1183" s="16"/>
    </row>
    <row r="1184" spans="1:8">
      <c r="A1184" s="16"/>
      <c r="B1184" s="16"/>
      <c r="C1184" s="16"/>
      <c r="D1184" s="16"/>
      <c r="E1184" s="16"/>
      <c r="F1184" s="16"/>
      <c r="G1184" s="16"/>
      <c r="H1184" s="16"/>
    </row>
    <row r="1185" spans="1:8">
      <c r="A1185" s="16"/>
      <c r="B1185" s="16"/>
      <c r="C1185" s="16"/>
      <c r="D1185" s="16"/>
      <c r="E1185" s="16"/>
      <c r="F1185" s="16"/>
      <c r="G1185" s="16"/>
      <c r="H1185" s="16"/>
    </row>
    <row r="1186" spans="1:8">
      <c r="A1186" s="16"/>
      <c r="B1186" s="16"/>
      <c r="C1186" s="16"/>
      <c r="D1186" s="16"/>
      <c r="E1186" s="16"/>
      <c r="F1186" s="16"/>
      <c r="G1186" s="16"/>
      <c r="H1186" s="16"/>
    </row>
    <row r="1187" spans="1:8">
      <c r="A1187" s="16"/>
      <c r="B1187" s="16"/>
      <c r="C1187" s="16"/>
      <c r="D1187" s="16"/>
      <c r="E1187" s="16"/>
      <c r="F1187" s="16"/>
      <c r="G1187" s="16"/>
      <c r="H1187" s="16"/>
    </row>
    <row r="1188" spans="1:8">
      <c r="A1188" s="16"/>
      <c r="B1188" s="16"/>
      <c r="C1188" s="16"/>
      <c r="D1188" s="16"/>
      <c r="E1188" s="16"/>
      <c r="F1188" s="16"/>
      <c r="G1188" s="16"/>
      <c r="H1188" s="16"/>
    </row>
    <row r="1189" spans="1:8">
      <c r="A1189" s="16"/>
      <c r="B1189" s="16"/>
      <c r="C1189" s="16"/>
      <c r="D1189" s="16"/>
      <c r="E1189" s="16"/>
      <c r="F1189" s="16"/>
      <c r="G1189" s="16"/>
      <c r="H1189" s="16"/>
    </row>
    <row r="1190" spans="1:8">
      <c r="A1190" s="16"/>
      <c r="B1190" s="16"/>
      <c r="C1190" s="16"/>
      <c r="D1190" s="16"/>
      <c r="E1190" s="16"/>
      <c r="F1190" s="16"/>
      <c r="G1190" s="16"/>
      <c r="H1190" s="16"/>
    </row>
    <row r="1191" spans="1:8">
      <c r="A1191" s="16"/>
      <c r="B1191" s="16"/>
      <c r="C1191" s="16"/>
      <c r="D1191" s="16"/>
      <c r="E1191" s="16"/>
      <c r="F1191" s="16"/>
      <c r="G1191" s="16"/>
      <c r="H1191" s="16"/>
    </row>
    <row r="1192" spans="1:8">
      <c r="A1192" s="16"/>
      <c r="B1192" s="16"/>
      <c r="C1192" s="16"/>
      <c r="D1192" s="16"/>
      <c r="E1192" s="16"/>
      <c r="F1192" s="16"/>
      <c r="G1192" s="16"/>
      <c r="H1192" s="16"/>
    </row>
    <row r="1193" spans="1:8">
      <c r="A1193" s="16"/>
      <c r="B1193" s="16"/>
      <c r="C1193" s="16"/>
      <c r="D1193" s="16"/>
      <c r="E1193" s="16"/>
      <c r="F1193" s="16"/>
      <c r="G1193" s="16"/>
      <c r="H1193" s="16"/>
    </row>
    <row r="1194" spans="1:8">
      <c r="A1194" s="16"/>
      <c r="B1194" s="16"/>
      <c r="C1194" s="16"/>
      <c r="D1194" s="16"/>
      <c r="E1194" s="16"/>
      <c r="F1194" s="16"/>
      <c r="G1194" s="16"/>
      <c r="H1194" s="16"/>
    </row>
    <row r="1195" spans="1:8">
      <c r="A1195" s="16"/>
      <c r="B1195" s="16"/>
      <c r="C1195" s="16"/>
      <c r="D1195" s="16"/>
      <c r="E1195" s="16"/>
      <c r="F1195" s="16"/>
      <c r="G1195" s="16"/>
      <c r="H1195" s="16"/>
    </row>
    <row r="1196" spans="1:8">
      <c r="A1196" s="16"/>
      <c r="B1196" s="16"/>
      <c r="C1196" s="16"/>
      <c r="D1196" s="16"/>
      <c r="E1196" s="16"/>
      <c r="F1196" s="16"/>
      <c r="G1196" s="16"/>
      <c r="H1196" s="16"/>
    </row>
    <row r="1197" spans="1:8">
      <c r="A1197" s="16"/>
      <c r="B1197" s="16"/>
      <c r="C1197" s="16"/>
      <c r="D1197" s="16"/>
      <c r="E1197" s="16"/>
      <c r="F1197" s="16"/>
      <c r="G1197" s="16"/>
      <c r="H1197" s="16"/>
    </row>
    <row r="1198" spans="1:8">
      <c r="A1198" s="16"/>
      <c r="B1198" s="16"/>
      <c r="C1198" s="16"/>
      <c r="D1198" s="16"/>
      <c r="E1198" s="16"/>
      <c r="F1198" s="16"/>
      <c r="G1198" s="16"/>
      <c r="H1198" s="16"/>
    </row>
    <row r="1199" spans="1:8">
      <c r="A1199" s="16"/>
      <c r="B1199" s="16"/>
      <c r="C1199" s="16"/>
      <c r="D1199" s="16"/>
      <c r="E1199" s="16"/>
      <c r="F1199" s="16"/>
      <c r="G1199" s="16"/>
      <c r="H1199" s="16"/>
    </row>
    <row r="1200" spans="1:8">
      <c r="A1200" s="16"/>
      <c r="B1200" s="16"/>
      <c r="C1200" s="16"/>
      <c r="D1200" s="16"/>
      <c r="E1200" s="16"/>
      <c r="F1200" s="16"/>
      <c r="G1200" s="16"/>
      <c r="H1200" s="16"/>
    </row>
    <row r="1201" spans="1:8">
      <c r="A1201" s="16"/>
      <c r="B1201" s="16"/>
      <c r="C1201" s="16"/>
      <c r="D1201" s="16"/>
      <c r="E1201" s="16"/>
      <c r="F1201" s="16"/>
      <c r="G1201" s="16"/>
      <c r="H1201" s="16"/>
    </row>
    <row r="1202" spans="1:8">
      <c r="A1202" s="16"/>
      <c r="B1202" s="16"/>
      <c r="C1202" s="16"/>
      <c r="D1202" s="16"/>
      <c r="E1202" s="16"/>
      <c r="F1202" s="16"/>
      <c r="G1202" s="16"/>
      <c r="H1202" s="16"/>
    </row>
    <row r="1203" spans="1:8">
      <c r="A1203" s="16"/>
      <c r="B1203" s="16"/>
      <c r="C1203" s="16"/>
      <c r="D1203" s="16"/>
      <c r="E1203" s="16"/>
      <c r="F1203" s="16"/>
      <c r="G1203" s="16"/>
      <c r="H1203" s="16"/>
    </row>
    <row r="1204" spans="1:8">
      <c r="A1204" s="16"/>
      <c r="B1204" s="16"/>
      <c r="C1204" s="16"/>
      <c r="D1204" s="16"/>
      <c r="E1204" s="16"/>
      <c r="F1204" s="16"/>
      <c r="G1204" s="16"/>
      <c r="H1204" s="16"/>
    </row>
    <row r="1205" spans="1:8">
      <c r="A1205" s="16"/>
      <c r="B1205" s="16"/>
      <c r="C1205" s="16"/>
      <c r="D1205" s="16"/>
      <c r="E1205" s="16"/>
      <c r="F1205" s="16"/>
      <c r="G1205" s="16"/>
      <c r="H1205" s="16"/>
    </row>
    <row r="1206" spans="1:8">
      <c r="A1206" s="16"/>
      <c r="B1206" s="16"/>
      <c r="C1206" s="16"/>
      <c r="D1206" s="16"/>
      <c r="E1206" s="16"/>
      <c r="F1206" s="16"/>
      <c r="G1206" s="16"/>
      <c r="H1206" s="16"/>
    </row>
    <row r="1207" spans="1:8">
      <c r="A1207" s="16"/>
      <c r="B1207" s="16"/>
      <c r="C1207" s="16"/>
      <c r="D1207" s="16"/>
      <c r="E1207" s="16"/>
      <c r="F1207" s="16"/>
      <c r="G1207" s="16"/>
      <c r="H1207" s="16"/>
    </row>
    <row r="1208" spans="1:8">
      <c r="A1208" s="16"/>
      <c r="B1208" s="16"/>
      <c r="C1208" s="16"/>
      <c r="D1208" s="16"/>
      <c r="E1208" s="16"/>
      <c r="F1208" s="16"/>
      <c r="G1208" s="16"/>
      <c r="H1208" s="16"/>
    </row>
    <row r="1209" spans="1:8">
      <c r="A1209" s="16"/>
      <c r="B1209" s="16"/>
      <c r="C1209" s="16"/>
      <c r="D1209" s="16"/>
      <c r="E1209" s="16"/>
      <c r="F1209" s="16"/>
      <c r="G1209" s="16"/>
      <c r="H1209" s="16"/>
    </row>
    <row r="1210" spans="1:8">
      <c r="A1210" s="16"/>
      <c r="B1210" s="16"/>
      <c r="C1210" s="16"/>
      <c r="D1210" s="16"/>
      <c r="E1210" s="16"/>
      <c r="F1210" s="16"/>
      <c r="G1210" s="16"/>
      <c r="H1210" s="16"/>
    </row>
    <row r="1211" spans="1:8">
      <c r="A1211" s="16"/>
      <c r="B1211" s="16"/>
      <c r="C1211" s="16"/>
      <c r="D1211" s="16"/>
      <c r="E1211" s="16"/>
      <c r="F1211" s="16"/>
      <c r="G1211" s="16"/>
      <c r="H1211" s="16"/>
    </row>
    <row r="1212" spans="1:8">
      <c r="A1212" s="16"/>
      <c r="B1212" s="16"/>
      <c r="C1212" s="16"/>
      <c r="D1212" s="16"/>
      <c r="E1212" s="16"/>
      <c r="F1212" s="16"/>
      <c r="G1212" s="16"/>
      <c r="H1212" s="16"/>
    </row>
    <row r="1213" spans="1:8">
      <c r="A1213" s="16"/>
      <c r="B1213" s="16"/>
      <c r="C1213" s="16"/>
      <c r="D1213" s="16"/>
      <c r="E1213" s="16"/>
      <c r="F1213" s="16"/>
      <c r="G1213" s="16"/>
      <c r="H1213" s="16"/>
    </row>
    <row r="1214" spans="1:8">
      <c r="A1214" s="16"/>
      <c r="B1214" s="16"/>
      <c r="C1214" s="16"/>
      <c r="D1214" s="16"/>
      <c r="E1214" s="16"/>
      <c r="F1214" s="16"/>
      <c r="G1214" s="16"/>
      <c r="H1214" s="16"/>
    </row>
    <row r="1215" spans="1:8">
      <c r="A1215" s="16"/>
      <c r="B1215" s="16"/>
      <c r="C1215" s="16"/>
      <c r="D1215" s="16"/>
      <c r="E1215" s="16"/>
      <c r="F1215" s="16"/>
      <c r="G1215" s="16"/>
      <c r="H1215" s="16"/>
    </row>
    <row r="1216" spans="1:8">
      <c r="A1216" s="16"/>
      <c r="B1216" s="16"/>
      <c r="C1216" s="16"/>
      <c r="D1216" s="16"/>
      <c r="E1216" s="16"/>
      <c r="F1216" s="16"/>
      <c r="G1216" s="16"/>
      <c r="H1216" s="16"/>
    </row>
    <row r="1217" spans="1:8">
      <c r="A1217" s="16"/>
      <c r="B1217" s="16"/>
      <c r="C1217" s="16"/>
      <c r="D1217" s="16"/>
      <c r="E1217" s="16"/>
      <c r="F1217" s="16"/>
      <c r="G1217" s="16"/>
      <c r="H1217" s="16"/>
    </row>
    <row r="1218" spans="1:8">
      <c r="A1218" s="16"/>
      <c r="B1218" s="16"/>
      <c r="C1218" s="16"/>
      <c r="D1218" s="16"/>
      <c r="E1218" s="16"/>
      <c r="F1218" s="16"/>
      <c r="G1218" s="16"/>
      <c r="H1218" s="16"/>
    </row>
    <row r="1219" spans="1:8">
      <c r="A1219" s="16"/>
      <c r="B1219" s="16"/>
      <c r="C1219" s="16"/>
      <c r="D1219" s="16"/>
      <c r="E1219" s="16"/>
      <c r="F1219" s="16"/>
      <c r="G1219" s="16"/>
      <c r="H1219" s="16"/>
    </row>
    <row r="1220" spans="1:8">
      <c r="A1220" s="16"/>
      <c r="B1220" s="16"/>
      <c r="C1220" s="16"/>
      <c r="D1220" s="16"/>
      <c r="E1220" s="16"/>
      <c r="F1220" s="16"/>
      <c r="G1220" s="16"/>
      <c r="H1220" s="16"/>
    </row>
    <row r="1221" spans="1:8">
      <c r="A1221" s="16"/>
      <c r="B1221" s="16"/>
      <c r="C1221" s="16"/>
      <c r="D1221" s="16"/>
      <c r="E1221" s="16"/>
      <c r="F1221" s="16"/>
      <c r="G1221" s="16"/>
      <c r="H1221" s="16"/>
    </row>
    <row r="1222" spans="1:8">
      <c r="A1222" s="16"/>
      <c r="B1222" s="16"/>
      <c r="C1222" s="16"/>
      <c r="D1222" s="16"/>
      <c r="E1222" s="16"/>
      <c r="F1222" s="16"/>
      <c r="G1222" s="16"/>
      <c r="H1222" s="16"/>
    </row>
    <row r="1223" spans="1:8">
      <c r="A1223" s="16"/>
      <c r="B1223" s="16"/>
      <c r="C1223" s="16"/>
      <c r="D1223" s="16"/>
      <c r="E1223" s="16"/>
      <c r="F1223" s="16"/>
      <c r="G1223" s="16"/>
      <c r="H1223" s="16"/>
    </row>
    <row r="1224" spans="1:8">
      <c r="A1224" s="16"/>
      <c r="B1224" s="16"/>
      <c r="C1224" s="16"/>
      <c r="D1224" s="16"/>
      <c r="E1224" s="16"/>
      <c r="F1224" s="16"/>
      <c r="G1224" s="16"/>
      <c r="H1224" s="16"/>
    </row>
    <row r="1225" spans="1:8">
      <c r="A1225" s="16"/>
      <c r="B1225" s="16"/>
      <c r="C1225" s="16"/>
      <c r="D1225" s="16"/>
      <c r="E1225" s="16"/>
      <c r="F1225" s="16"/>
      <c r="G1225" s="16"/>
      <c r="H1225" s="16"/>
    </row>
    <row r="1226" spans="1:8">
      <c r="A1226" s="16"/>
      <c r="B1226" s="16"/>
      <c r="C1226" s="16"/>
      <c r="D1226" s="16"/>
      <c r="E1226" s="16"/>
      <c r="F1226" s="16"/>
      <c r="G1226" s="16"/>
      <c r="H1226" s="16"/>
    </row>
    <row r="1227" spans="1:8">
      <c r="A1227" s="16"/>
      <c r="B1227" s="16"/>
      <c r="C1227" s="16"/>
      <c r="D1227" s="16"/>
      <c r="E1227" s="16"/>
      <c r="F1227" s="16"/>
      <c r="G1227" s="16"/>
      <c r="H1227" s="16"/>
    </row>
    <row r="1228" spans="1:8">
      <c r="A1228" s="16"/>
      <c r="B1228" s="16"/>
      <c r="C1228" s="16"/>
      <c r="D1228" s="16"/>
      <c r="E1228" s="16"/>
      <c r="F1228" s="16"/>
      <c r="G1228" s="16"/>
      <c r="H1228" s="16"/>
    </row>
    <row r="1229" spans="1:8">
      <c r="A1229" s="16"/>
      <c r="B1229" s="16"/>
      <c r="C1229" s="16"/>
      <c r="D1229" s="16"/>
      <c r="E1229" s="16"/>
      <c r="F1229" s="16"/>
      <c r="G1229" s="16"/>
      <c r="H1229" s="16"/>
    </row>
    <row r="1230" spans="1:8">
      <c r="A1230" s="16"/>
      <c r="B1230" s="16"/>
      <c r="C1230" s="16"/>
      <c r="D1230" s="16"/>
      <c r="E1230" s="16"/>
      <c r="F1230" s="16"/>
      <c r="G1230" s="16"/>
      <c r="H1230" s="16"/>
    </row>
    <row r="1231" spans="1:8">
      <c r="A1231" s="16"/>
      <c r="B1231" s="16"/>
      <c r="C1231" s="16"/>
      <c r="D1231" s="16"/>
      <c r="E1231" s="16"/>
      <c r="F1231" s="16"/>
      <c r="G1231" s="16"/>
      <c r="H1231" s="16"/>
    </row>
    <row r="1232" spans="1:8">
      <c r="A1232" s="16"/>
      <c r="B1232" s="16"/>
      <c r="C1232" s="16"/>
      <c r="D1232" s="16"/>
      <c r="E1232" s="16"/>
      <c r="F1232" s="16"/>
      <c r="G1232" s="16"/>
      <c r="H1232" s="16"/>
    </row>
    <row r="1233" spans="1:8">
      <c r="A1233" s="16"/>
      <c r="B1233" s="16"/>
      <c r="C1233" s="16"/>
      <c r="D1233" s="16"/>
      <c r="E1233" s="16"/>
      <c r="F1233" s="16"/>
      <c r="G1233" s="16"/>
      <c r="H1233" s="16"/>
    </row>
    <row r="1234" spans="1:8">
      <c r="A1234" s="16"/>
      <c r="B1234" s="16"/>
      <c r="C1234" s="16"/>
      <c r="D1234" s="16"/>
      <c r="E1234" s="16"/>
      <c r="F1234" s="16"/>
      <c r="G1234" s="16"/>
      <c r="H1234" s="16"/>
    </row>
    <row r="1235" spans="1:8">
      <c r="A1235" s="16"/>
      <c r="B1235" s="16"/>
      <c r="C1235" s="16"/>
      <c r="D1235" s="16"/>
      <c r="E1235" s="16"/>
      <c r="F1235" s="16"/>
      <c r="G1235" s="16"/>
      <c r="H1235" s="16"/>
    </row>
    <row r="1236" spans="1:8">
      <c r="A1236" s="16"/>
      <c r="B1236" s="16"/>
      <c r="C1236" s="16"/>
      <c r="D1236" s="16"/>
      <c r="E1236" s="16"/>
      <c r="F1236" s="16"/>
      <c r="G1236" s="16"/>
      <c r="H1236" s="16"/>
    </row>
    <row r="1237" spans="1:8">
      <c r="A1237" s="16"/>
      <c r="B1237" s="16"/>
      <c r="C1237" s="16"/>
      <c r="D1237" s="16"/>
      <c r="E1237" s="16"/>
      <c r="F1237" s="16"/>
      <c r="G1237" s="16"/>
      <c r="H1237" s="16"/>
    </row>
    <row r="1238" spans="1:8">
      <c r="A1238" s="16"/>
      <c r="B1238" s="16"/>
      <c r="C1238" s="16"/>
      <c r="D1238" s="16"/>
      <c r="E1238" s="16"/>
      <c r="F1238" s="16"/>
      <c r="G1238" s="16"/>
      <c r="H1238" s="16"/>
    </row>
    <row r="1239" spans="1:8">
      <c r="A1239" s="16"/>
      <c r="B1239" s="16"/>
      <c r="C1239" s="16"/>
      <c r="D1239" s="16"/>
      <c r="E1239" s="16"/>
      <c r="F1239" s="16"/>
      <c r="G1239" s="16"/>
      <c r="H1239" s="16"/>
    </row>
    <row r="1240" spans="1:8">
      <c r="A1240" s="16"/>
      <c r="B1240" s="16"/>
      <c r="C1240" s="16"/>
      <c r="D1240" s="16"/>
      <c r="E1240" s="16"/>
      <c r="F1240" s="16"/>
      <c r="G1240" s="16"/>
      <c r="H1240" s="16"/>
    </row>
    <row r="1241" spans="1:8">
      <c r="A1241" s="16"/>
      <c r="B1241" s="16"/>
      <c r="C1241" s="16"/>
      <c r="D1241" s="16"/>
      <c r="E1241" s="16"/>
      <c r="F1241" s="16"/>
      <c r="G1241" s="16"/>
      <c r="H1241" s="16"/>
    </row>
    <row r="1242" spans="1:8">
      <c r="A1242" s="16"/>
      <c r="B1242" s="16"/>
      <c r="C1242" s="16"/>
      <c r="D1242" s="16"/>
      <c r="E1242" s="16"/>
      <c r="F1242" s="16"/>
      <c r="G1242" s="16"/>
      <c r="H1242" s="16"/>
    </row>
    <row r="1243" spans="1:8">
      <c r="A1243" s="16"/>
      <c r="B1243" s="16"/>
      <c r="C1243" s="16"/>
      <c r="D1243" s="16"/>
      <c r="E1243" s="16"/>
      <c r="F1243" s="16"/>
      <c r="G1243" s="16"/>
      <c r="H1243" s="16"/>
    </row>
    <row r="1244" spans="1:8">
      <c r="A1244" s="16"/>
      <c r="B1244" s="16"/>
      <c r="C1244" s="16"/>
      <c r="D1244" s="16"/>
      <c r="E1244" s="16"/>
      <c r="F1244" s="16"/>
      <c r="G1244" s="16"/>
      <c r="H1244" s="16"/>
    </row>
    <row r="1245" spans="1:8">
      <c r="A1245" s="16"/>
      <c r="B1245" s="16"/>
      <c r="C1245" s="16"/>
      <c r="D1245" s="16"/>
      <c r="E1245" s="16"/>
      <c r="F1245" s="16"/>
      <c r="G1245" s="16"/>
      <c r="H1245" s="16"/>
    </row>
    <row r="1246" spans="1:8">
      <c r="A1246" s="16"/>
      <c r="B1246" s="16"/>
      <c r="C1246" s="16"/>
      <c r="D1246" s="16"/>
      <c r="E1246" s="16"/>
      <c r="F1246" s="16"/>
      <c r="G1246" s="16"/>
      <c r="H1246" s="16"/>
    </row>
    <row r="1247" spans="1:8">
      <c r="A1247" s="16"/>
      <c r="B1247" s="16"/>
      <c r="C1247" s="16"/>
      <c r="D1247" s="16"/>
      <c r="E1247" s="16"/>
      <c r="F1247" s="16"/>
      <c r="G1247" s="16"/>
      <c r="H1247" s="16"/>
    </row>
    <row r="1248" spans="1:8">
      <c r="A1248" s="16"/>
      <c r="B1248" s="16"/>
      <c r="C1248" s="16"/>
      <c r="D1248" s="16"/>
      <c r="E1248" s="16"/>
      <c r="F1248" s="16"/>
      <c r="G1248" s="16"/>
      <c r="H1248" s="16"/>
    </row>
    <row r="1249" spans="1:8">
      <c r="A1249" s="16"/>
      <c r="B1249" s="16"/>
      <c r="C1249" s="16"/>
      <c r="D1249" s="16"/>
      <c r="E1249" s="16"/>
      <c r="F1249" s="16"/>
      <c r="G1249" s="16"/>
      <c r="H1249" s="16"/>
    </row>
    <row r="1250" spans="1:8">
      <c r="A1250" s="16"/>
      <c r="B1250" s="16"/>
      <c r="C1250" s="16"/>
      <c r="D1250" s="16"/>
      <c r="E1250" s="16"/>
      <c r="F1250" s="16"/>
      <c r="G1250" s="16"/>
      <c r="H1250" s="16"/>
    </row>
    <row r="1251" spans="1:8">
      <c r="A1251" s="16"/>
      <c r="B1251" s="16"/>
      <c r="C1251" s="16"/>
      <c r="D1251" s="16"/>
      <c r="E1251" s="16"/>
      <c r="F1251" s="16"/>
      <c r="G1251" s="16"/>
      <c r="H1251" s="16"/>
    </row>
    <row r="1252" spans="1:8">
      <c r="A1252" s="16"/>
      <c r="B1252" s="16"/>
      <c r="C1252" s="16"/>
      <c r="D1252" s="16"/>
      <c r="E1252" s="16"/>
      <c r="F1252" s="16"/>
      <c r="G1252" s="16"/>
      <c r="H1252" s="16"/>
    </row>
    <row r="1253" spans="1:8">
      <c r="A1253" s="16"/>
      <c r="B1253" s="16"/>
      <c r="C1253" s="16"/>
      <c r="D1253" s="16"/>
      <c r="E1253" s="16"/>
      <c r="F1253" s="16"/>
      <c r="G1253" s="16"/>
      <c r="H1253" s="16"/>
    </row>
    <row r="1254" spans="1:8">
      <c r="A1254" s="16"/>
      <c r="B1254" s="16"/>
      <c r="C1254" s="16"/>
      <c r="D1254" s="16"/>
      <c r="E1254" s="16"/>
      <c r="F1254" s="16"/>
      <c r="G1254" s="16"/>
      <c r="H1254" s="16"/>
    </row>
    <row r="1255" spans="1:8">
      <c r="A1255" s="16"/>
      <c r="B1255" s="16"/>
      <c r="C1255" s="16"/>
      <c r="D1255" s="16"/>
      <c r="E1255" s="16"/>
      <c r="F1255" s="16"/>
      <c r="G1255" s="16"/>
      <c r="H1255" s="16"/>
    </row>
    <row r="1256" spans="1:8">
      <c r="A1256" s="16"/>
      <c r="B1256" s="16"/>
      <c r="C1256" s="16"/>
      <c r="D1256" s="16"/>
      <c r="E1256" s="16"/>
      <c r="F1256" s="16"/>
      <c r="G1256" s="16"/>
      <c r="H1256" s="16"/>
    </row>
    <row r="1257" spans="1:8">
      <c r="A1257" s="16"/>
      <c r="B1257" s="16"/>
      <c r="C1257" s="16"/>
      <c r="D1257" s="16"/>
      <c r="E1257" s="16"/>
      <c r="F1257" s="16"/>
      <c r="G1257" s="16"/>
      <c r="H1257" s="16"/>
    </row>
    <row r="1258" spans="1:8">
      <c r="A1258" s="16"/>
      <c r="B1258" s="16"/>
      <c r="C1258" s="16"/>
      <c r="D1258" s="16"/>
      <c r="E1258" s="16"/>
      <c r="F1258" s="16"/>
      <c r="G1258" s="16"/>
      <c r="H1258" s="16"/>
    </row>
    <row r="1259" spans="1:8">
      <c r="A1259" s="16"/>
      <c r="B1259" s="16"/>
      <c r="C1259" s="16"/>
      <c r="D1259" s="16"/>
      <c r="E1259" s="16"/>
      <c r="F1259" s="16"/>
      <c r="G1259" s="16"/>
      <c r="H1259" s="16"/>
    </row>
    <row r="1260" spans="1:8">
      <c r="A1260" s="16"/>
      <c r="B1260" s="16"/>
      <c r="C1260" s="16"/>
      <c r="D1260" s="16"/>
      <c r="E1260" s="16"/>
      <c r="F1260" s="16"/>
      <c r="G1260" s="16"/>
      <c r="H1260" s="16"/>
    </row>
    <row r="1261" spans="1:8">
      <c r="A1261" s="16"/>
      <c r="B1261" s="16"/>
      <c r="C1261" s="16"/>
      <c r="D1261" s="16"/>
      <c r="E1261" s="16"/>
      <c r="F1261" s="16"/>
      <c r="G1261" s="16"/>
      <c r="H1261" s="16"/>
    </row>
    <row r="1262" spans="1:8">
      <c r="A1262" s="16"/>
      <c r="B1262" s="16"/>
      <c r="C1262" s="16"/>
      <c r="D1262" s="16"/>
      <c r="E1262" s="16"/>
      <c r="F1262" s="16"/>
      <c r="G1262" s="16"/>
      <c r="H1262" s="16"/>
    </row>
    <row r="1263" spans="1:8">
      <c r="A1263" s="16"/>
      <c r="B1263" s="16"/>
      <c r="C1263" s="16"/>
      <c r="D1263" s="16"/>
      <c r="E1263" s="16"/>
      <c r="F1263" s="16"/>
      <c r="G1263" s="16"/>
      <c r="H1263" s="16"/>
    </row>
    <row r="1264" spans="1:8">
      <c r="A1264" s="16"/>
      <c r="B1264" s="16"/>
      <c r="C1264" s="16"/>
      <c r="D1264" s="16"/>
      <c r="E1264" s="16"/>
      <c r="F1264" s="16"/>
      <c r="G1264" s="16"/>
      <c r="H1264" s="16"/>
    </row>
    <row r="1265" spans="1:8">
      <c r="A1265" s="16"/>
      <c r="B1265" s="16"/>
      <c r="C1265" s="16"/>
      <c r="D1265" s="16"/>
      <c r="E1265" s="16"/>
      <c r="F1265" s="16"/>
      <c r="G1265" s="16"/>
      <c r="H1265" s="16"/>
    </row>
    <row r="1266" spans="1:8">
      <c r="A1266" s="16"/>
      <c r="B1266" s="16"/>
      <c r="C1266" s="16"/>
      <c r="D1266" s="16"/>
      <c r="E1266" s="16"/>
      <c r="F1266" s="16"/>
      <c r="G1266" s="16"/>
      <c r="H1266" s="16"/>
    </row>
    <row r="1267" spans="1:8">
      <c r="A1267" s="16"/>
      <c r="B1267" s="16"/>
      <c r="C1267" s="16"/>
      <c r="D1267" s="16"/>
      <c r="E1267" s="16"/>
      <c r="F1267" s="16"/>
      <c r="G1267" s="16"/>
      <c r="H1267" s="16"/>
    </row>
    <row r="1268" spans="1:8">
      <c r="A1268" s="16"/>
      <c r="B1268" s="16"/>
      <c r="C1268" s="16"/>
      <c r="D1268" s="16"/>
      <c r="E1268" s="16"/>
      <c r="F1268" s="16"/>
      <c r="G1268" s="16"/>
      <c r="H1268" s="16"/>
    </row>
    <row r="1269" spans="1:8">
      <c r="A1269" s="16"/>
      <c r="B1269" s="16"/>
      <c r="C1269" s="16"/>
      <c r="D1269" s="16"/>
      <c r="E1269" s="16"/>
      <c r="F1269" s="16"/>
      <c r="G1269" s="16"/>
      <c r="H1269" s="16"/>
    </row>
    <row r="1270" spans="1:8">
      <c r="A1270" s="16"/>
      <c r="B1270" s="16"/>
      <c r="C1270" s="16"/>
      <c r="D1270" s="16"/>
      <c r="E1270" s="16"/>
      <c r="F1270" s="16"/>
      <c r="G1270" s="16"/>
      <c r="H1270" s="16"/>
    </row>
    <row r="1271" spans="1:8">
      <c r="A1271" s="16"/>
      <c r="B1271" s="16"/>
      <c r="C1271" s="16"/>
      <c r="D1271" s="16"/>
      <c r="E1271" s="16"/>
      <c r="F1271" s="16"/>
      <c r="G1271" s="16"/>
      <c r="H1271" s="16"/>
    </row>
    <row r="1272" spans="1:8">
      <c r="A1272" s="16"/>
      <c r="B1272" s="16"/>
      <c r="C1272" s="16"/>
      <c r="D1272" s="16"/>
      <c r="E1272" s="16"/>
      <c r="F1272" s="16"/>
      <c r="G1272" s="16"/>
      <c r="H1272" s="16"/>
    </row>
    <row r="1273" spans="1:8">
      <c r="A1273" s="16"/>
      <c r="B1273" s="16"/>
      <c r="C1273" s="16"/>
      <c r="D1273" s="16"/>
      <c r="E1273" s="16"/>
      <c r="F1273" s="16"/>
      <c r="G1273" s="16"/>
      <c r="H1273" s="16"/>
    </row>
    <row r="1274" spans="1:8">
      <c r="A1274" s="16"/>
      <c r="B1274" s="16"/>
      <c r="C1274" s="16"/>
      <c r="D1274" s="16"/>
      <c r="E1274" s="16"/>
      <c r="F1274" s="16"/>
      <c r="G1274" s="16"/>
      <c r="H1274" s="16"/>
    </row>
    <row r="1275" spans="1:8">
      <c r="A1275" s="16"/>
      <c r="B1275" s="16"/>
      <c r="C1275" s="16"/>
      <c r="D1275" s="16"/>
      <c r="E1275" s="16"/>
      <c r="F1275" s="16"/>
      <c r="G1275" s="16"/>
      <c r="H1275" s="16"/>
    </row>
    <row r="1276" spans="1:8">
      <c r="A1276" s="16"/>
      <c r="B1276" s="16"/>
      <c r="C1276" s="16"/>
      <c r="D1276" s="16"/>
      <c r="E1276" s="16"/>
      <c r="F1276" s="16"/>
      <c r="G1276" s="16"/>
      <c r="H1276" s="16"/>
    </row>
    <row r="1277" spans="1:8">
      <c r="A1277" s="16"/>
      <c r="B1277" s="16"/>
      <c r="C1277" s="16"/>
      <c r="D1277" s="16"/>
      <c r="E1277" s="16"/>
      <c r="F1277" s="16"/>
      <c r="G1277" s="16"/>
      <c r="H1277" s="16"/>
    </row>
    <row r="1278" spans="1:8">
      <c r="A1278" s="16"/>
      <c r="B1278" s="16"/>
      <c r="C1278" s="16"/>
      <c r="D1278" s="16"/>
      <c r="E1278" s="16"/>
      <c r="F1278" s="16"/>
      <c r="G1278" s="16"/>
      <c r="H1278" s="16"/>
    </row>
    <row r="1279" spans="1:8">
      <c r="A1279" s="16"/>
      <c r="B1279" s="16"/>
      <c r="C1279" s="16"/>
      <c r="D1279" s="16"/>
      <c r="E1279" s="16"/>
      <c r="F1279" s="16"/>
      <c r="G1279" s="16"/>
      <c r="H1279" s="16"/>
    </row>
    <row r="1280" spans="1:8">
      <c r="A1280" s="16"/>
      <c r="B1280" s="16"/>
      <c r="C1280" s="16"/>
      <c r="D1280" s="16"/>
      <c r="E1280" s="16"/>
      <c r="F1280" s="16"/>
      <c r="G1280" s="16"/>
      <c r="H1280" s="16"/>
    </row>
    <row r="1281" spans="1:8">
      <c r="A1281" s="16"/>
      <c r="B1281" s="16"/>
      <c r="C1281" s="16"/>
      <c r="D1281" s="16"/>
      <c r="E1281" s="16"/>
      <c r="F1281" s="16"/>
      <c r="G1281" s="16"/>
      <c r="H1281" s="16"/>
    </row>
    <row r="1282" spans="1:8">
      <c r="A1282" s="16"/>
      <c r="B1282" s="16"/>
      <c r="C1282" s="16"/>
      <c r="D1282" s="16"/>
      <c r="E1282" s="16"/>
      <c r="F1282" s="16"/>
      <c r="G1282" s="16"/>
      <c r="H1282" s="16"/>
    </row>
    <row r="1283" spans="1:8">
      <c r="A1283" s="16"/>
      <c r="B1283" s="16"/>
      <c r="C1283" s="16"/>
      <c r="D1283" s="16"/>
      <c r="E1283" s="16"/>
      <c r="F1283" s="16"/>
      <c r="G1283" s="16"/>
      <c r="H1283" s="16"/>
    </row>
    <row r="1284" spans="1:8">
      <c r="A1284" s="16"/>
      <c r="B1284" s="16"/>
      <c r="C1284" s="16"/>
      <c r="D1284" s="16"/>
      <c r="E1284" s="16"/>
      <c r="F1284" s="16"/>
      <c r="G1284" s="16"/>
      <c r="H1284" s="16"/>
    </row>
    <row r="1285" spans="1:8">
      <c r="A1285" s="16"/>
      <c r="B1285" s="16"/>
      <c r="C1285" s="16"/>
      <c r="D1285" s="16"/>
      <c r="E1285" s="16"/>
      <c r="F1285" s="16"/>
      <c r="G1285" s="16"/>
      <c r="H1285" s="16"/>
    </row>
    <row r="1286" spans="1:8">
      <c r="A1286" s="16"/>
      <c r="B1286" s="16"/>
      <c r="C1286" s="16"/>
      <c r="D1286" s="16"/>
      <c r="E1286" s="16"/>
      <c r="F1286" s="16"/>
      <c r="G1286" s="16"/>
      <c r="H1286" s="16"/>
    </row>
    <row r="1287" spans="1:8">
      <c r="A1287" s="16"/>
      <c r="B1287" s="16"/>
      <c r="C1287" s="16"/>
      <c r="D1287" s="16"/>
      <c r="E1287" s="16"/>
      <c r="F1287" s="16"/>
      <c r="G1287" s="16"/>
      <c r="H1287" s="16"/>
    </row>
    <row r="1288" spans="1:8">
      <c r="A1288" s="16"/>
      <c r="B1288" s="16"/>
      <c r="C1288" s="16"/>
      <c r="D1288" s="16"/>
      <c r="E1288" s="16"/>
      <c r="F1288" s="16"/>
      <c r="G1288" s="16"/>
      <c r="H1288" s="16"/>
    </row>
    <row r="1289" spans="1:8">
      <c r="A1289" s="16"/>
      <c r="B1289" s="16"/>
      <c r="C1289" s="16"/>
      <c r="D1289" s="16"/>
      <c r="E1289" s="16"/>
      <c r="F1289" s="16"/>
      <c r="G1289" s="16"/>
      <c r="H1289" s="16"/>
    </row>
    <row r="1290" spans="1:8">
      <c r="A1290" s="16"/>
      <c r="B1290" s="16"/>
      <c r="C1290" s="16"/>
      <c r="D1290" s="16"/>
      <c r="E1290" s="16"/>
      <c r="F1290" s="16"/>
      <c r="G1290" s="16"/>
      <c r="H1290" s="16"/>
    </row>
    <row r="1291" spans="1:8">
      <c r="A1291" s="16"/>
      <c r="B1291" s="16"/>
      <c r="C1291" s="16"/>
      <c r="D1291" s="16"/>
      <c r="E1291" s="16"/>
      <c r="F1291" s="16"/>
      <c r="G1291" s="16"/>
      <c r="H1291" s="16"/>
    </row>
    <row r="1292" spans="1:8">
      <c r="A1292" s="16"/>
      <c r="B1292" s="16"/>
      <c r="C1292" s="16"/>
      <c r="D1292" s="16"/>
      <c r="E1292" s="16"/>
      <c r="F1292" s="16"/>
      <c r="G1292" s="16"/>
      <c r="H1292" s="16"/>
    </row>
    <row r="1293" spans="1:8">
      <c r="A1293" s="16"/>
      <c r="B1293" s="16"/>
      <c r="C1293" s="16"/>
      <c r="D1293" s="16"/>
      <c r="E1293" s="16"/>
      <c r="F1293" s="16"/>
      <c r="G1293" s="16"/>
      <c r="H1293" s="16"/>
    </row>
    <row r="1294" spans="1:8">
      <c r="A1294" s="16"/>
      <c r="B1294" s="16"/>
      <c r="C1294" s="16"/>
      <c r="D1294" s="16"/>
      <c r="E1294" s="16"/>
      <c r="F1294" s="16"/>
      <c r="G1294" s="16"/>
      <c r="H1294" s="16"/>
    </row>
    <row r="1295" spans="1:8">
      <c r="A1295" s="16"/>
      <c r="B1295" s="16"/>
      <c r="C1295" s="16"/>
      <c r="D1295" s="16"/>
      <c r="E1295" s="16"/>
      <c r="F1295" s="16"/>
      <c r="G1295" s="16"/>
      <c r="H1295" s="16"/>
    </row>
    <row r="1296" spans="1:8">
      <c r="A1296" s="16"/>
      <c r="B1296" s="16"/>
      <c r="C1296" s="16"/>
      <c r="D1296" s="16"/>
      <c r="E1296" s="16"/>
      <c r="F1296" s="16"/>
      <c r="G1296" s="16"/>
      <c r="H1296" s="16"/>
    </row>
    <row r="1297" spans="1:8">
      <c r="A1297" s="16"/>
      <c r="B1297" s="16"/>
      <c r="C1297" s="16"/>
      <c r="D1297" s="16"/>
      <c r="E1297" s="16"/>
      <c r="F1297" s="16"/>
      <c r="G1297" s="16"/>
      <c r="H1297" s="16"/>
    </row>
    <row r="1298" spans="1:8">
      <c r="A1298" s="16"/>
      <c r="B1298" s="16"/>
      <c r="C1298" s="16"/>
      <c r="D1298" s="16"/>
      <c r="E1298" s="16"/>
      <c r="F1298" s="16"/>
      <c r="G1298" s="16"/>
      <c r="H1298" s="16"/>
    </row>
    <row r="1299" spans="1:8">
      <c r="A1299" s="16"/>
      <c r="B1299" s="16"/>
      <c r="C1299" s="16"/>
      <c r="D1299" s="16"/>
      <c r="E1299" s="16"/>
      <c r="F1299" s="16"/>
      <c r="G1299" s="16"/>
      <c r="H1299" s="16"/>
    </row>
    <row r="1300" spans="1:8">
      <c r="A1300" s="16"/>
      <c r="B1300" s="16"/>
      <c r="C1300" s="16"/>
      <c r="D1300" s="16"/>
      <c r="E1300" s="16"/>
      <c r="F1300" s="16"/>
      <c r="G1300" s="16"/>
      <c r="H1300" s="16"/>
    </row>
    <row r="1301" spans="1:8">
      <c r="A1301" s="16"/>
      <c r="B1301" s="16"/>
      <c r="C1301" s="16"/>
      <c r="D1301" s="16"/>
      <c r="E1301" s="16"/>
      <c r="F1301" s="16"/>
      <c r="G1301" s="16"/>
      <c r="H1301" s="16"/>
    </row>
    <row r="1302" spans="1:8">
      <c r="A1302" s="16"/>
      <c r="B1302" s="16"/>
      <c r="C1302" s="16"/>
      <c r="D1302" s="16"/>
      <c r="E1302" s="16"/>
      <c r="F1302" s="16"/>
      <c r="G1302" s="16"/>
      <c r="H1302" s="16"/>
    </row>
    <row r="1303" spans="1:8">
      <c r="A1303" s="16"/>
      <c r="B1303" s="16"/>
      <c r="C1303" s="16"/>
      <c r="D1303" s="16"/>
      <c r="E1303" s="16"/>
      <c r="F1303" s="16"/>
      <c r="G1303" s="16"/>
      <c r="H1303" s="16"/>
    </row>
    <row r="1304" spans="1:8">
      <c r="A1304" s="16"/>
      <c r="B1304" s="16"/>
      <c r="C1304" s="16"/>
      <c r="D1304" s="16"/>
      <c r="E1304" s="16"/>
      <c r="F1304" s="16"/>
      <c r="G1304" s="16"/>
      <c r="H1304" s="16"/>
    </row>
    <row r="1305" spans="1:8">
      <c r="A1305" s="16"/>
      <c r="B1305" s="16"/>
      <c r="C1305" s="16"/>
      <c r="D1305" s="16"/>
      <c r="E1305" s="16"/>
      <c r="F1305" s="16"/>
      <c r="G1305" s="16"/>
      <c r="H1305" s="16"/>
    </row>
    <row r="1306" spans="1:8">
      <c r="A1306" s="16"/>
      <c r="B1306" s="16"/>
      <c r="C1306" s="16"/>
      <c r="D1306" s="16"/>
      <c r="E1306" s="16"/>
      <c r="F1306" s="16"/>
      <c r="G1306" s="16"/>
      <c r="H1306" s="16"/>
    </row>
    <row r="1307" spans="1:8">
      <c r="A1307" s="16"/>
      <c r="B1307" s="16"/>
      <c r="C1307" s="16"/>
      <c r="D1307" s="16"/>
      <c r="E1307" s="16"/>
      <c r="F1307" s="16"/>
      <c r="G1307" s="16"/>
      <c r="H1307" s="16"/>
    </row>
    <row r="1308" spans="1:8">
      <c r="A1308" s="16"/>
      <c r="B1308" s="16"/>
      <c r="C1308" s="16"/>
      <c r="D1308" s="16"/>
      <c r="E1308" s="16"/>
      <c r="F1308" s="16"/>
      <c r="G1308" s="16"/>
      <c r="H1308" s="16"/>
    </row>
    <row r="1309" spans="1:8">
      <c r="A1309" s="16"/>
      <c r="B1309" s="16"/>
      <c r="C1309" s="16"/>
      <c r="D1309" s="16"/>
      <c r="E1309" s="16"/>
      <c r="F1309" s="16"/>
      <c r="G1309" s="16"/>
      <c r="H1309" s="16"/>
    </row>
    <row r="1310" spans="1:8">
      <c r="A1310" s="16"/>
      <c r="B1310" s="16"/>
      <c r="C1310" s="16"/>
      <c r="D1310" s="16"/>
      <c r="E1310" s="16"/>
      <c r="F1310" s="16"/>
      <c r="G1310" s="16"/>
      <c r="H1310" s="16"/>
    </row>
    <row r="1311" spans="1:8">
      <c r="A1311" s="16"/>
      <c r="B1311" s="16"/>
      <c r="C1311" s="16"/>
      <c r="D1311" s="16"/>
      <c r="E1311" s="16"/>
      <c r="F1311" s="16"/>
      <c r="G1311" s="16"/>
      <c r="H1311" s="16"/>
    </row>
    <row r="1312" spans="1:8">
      <c r="A1312" s="16"/>
      <c r="B1312" s="16"/>
      <c r="C1312" s="16"/>
      <c r="D1312" s="16"/>
      <c r="E1312" s="16"/>
      <c r="F1312" s="16"/>
      <c r="G1312" s="16"/>
      <c r="H1312" s="16"/>
    </row>
    <row r="1313" spans="1:8">
      <c r="A1313" s="16"/>
      <c r="B1313" s="16"/>
      <c r="C1313" s="16"/>
      <c r="D1313" s="16"/>
      <c r="E1313" s="16"/>
      <c r="F1313" s="16"/>
      <c r="G1313" s="16"/>
      <c r="H1313" s="16"/>
    </row>
    <row r="1314" spans="1:8">
      <c r="A1314" s="16"/>
      <c r="B1314" s="16"/>
      <c r="C1314" s="16"/>
      <c r="D1314" s="16"/>
      <c r="E1314" s="16"/>
      <c r="F1314" s="16"/>
      <c r="G1314" s="16"/>
      <c r="H1314" s="16"/>
    </row>
    <row r="1315" spans="1:8">
      <c r="A1315" s="16"/>
      <c r="B1315" s="16"/>
      <c r="C1315" s="16"/>
      <c r="D1315" s="16"/>
      <c r="E1315" s="16"/>
      <c r="F1315" s="16"/>
      <c r="G1315" s="16"/>
      <c r="H1315" s="16"/>
    </row>
    <row r="1316" spans="1:8">
      <c r="A1316" s="16"/>
      <c r="B1316" s="16"/>
      <c r="C1316" s="16"/>
      <c r="D1316" s="16"/>
      <c r="E1316" s="16"/>
      <c r="F1316" s="16"/>
      <c r="G1316" s="16"/>
      <c r="H1316" s="16"/>
    </row>
    <row r="1317" spans="1:8">
      <c r="A1317" s="16"/>
      <c r="B1317" s="16"/>
      <c r="C1317" s="16"/>
      <c r="D1317" s="16"/>
      <c r="E1317" s="16"/>
      <c r="F1317" s="16"/>
      <c r="G1317" s="16"/>
      <c r="H1317" s="16"/>
    </row>
    <row r="1318" spans="1:8">
      <c r="A1318" s="16"/>
      <c r="B1318" s="16"/>
      <c r="C1318" s="16"/>
      <c r="D1318" s="16"/>
      <c r="E1318" s="16"/>
      <c r="F1318" s="16"/>
      <c r="G1318" s="16"/>
      <c r="H1318" s="16"/>
    </row>
    <row r="1319" spans="1:8">
      <c r="A1319" s="16"/>
      <c r="B1319" s="16"/>
      <c r="C1319" s="16"/>
      <c r="D1319" s="16"/>
      <c r="E1319" s="16"/>
      <c r="F1319" s="16"/>
      <c r="G1319" s="16"/>
      <c r="H1319" s="16"/>
    </row>
    <row r="1320" spans="1:8">
      <c r="A1320" s="16"/>
      <c r="B1320" s="16"/>
      <c r="C1320" s="16"/>
      <c r="D1320" s="16"/>
      <c r="E1320" s="16"/>
      <c r="F1320" s="16"/>
      <c r="G1320" s="16"/>
      <c r="H1320" s="16"/>
    </row>
    <row r="1321" spans="1:8">
      <c r="A1321" s="16"/>
      <c r="B1321" s="16"/>
      <c r="C1321" s="16"/>
      <c r="D1321" s="16"/>
      <c r="E1321" s="16"/>
      <c r="F1321" s="16"/>
      <c r="G1321" s="16"/>
      <c r="H1321" s="16"/>
    </row>
    <row r="1322" spans="1:8">
      <c r="A1322" s="16"/>
      <c r="B1322" s="16"/>
      <c r="C1322" s="16"/>
      <c r="D1322" s="16"/>
      <c r="E1322" s="16"/>
      <c r="F1322" s="16"/>
      <c r="G1322" s="16"/>
      <c r="H1322" s="16"/>
    </row>
    <row r="1323" spans="1:8">
      <c r="A1323" s="16"/>
      <c r="B1323" s="16"/>
      <c r="C1323" s="16"/>
      <c r="D1323" s="16"/>
      <c r="E1323" s="16"/>
      <c r="F1323" s="16"/>
      <c r="G1323" s="16"/>
      <c r="H1323" s="16"/>
    </row>
    <row r="1324" spans="1:8">
      <c r="A1324" s="16"/>
      <c r="B1324" s="16"/>
      <c r="C1324" s="16"/>
      <c r="D1324" s="16"/>
      <c r="E1324" s="16"/>
      <c r="F1324" s="16"/>
      <c r="G1324" s="16"/>
      <c r="H1324" s="16"/>
    </row>
    <row r="1325" spans="1:8">
      <c r="A1325" s="16"/>
      <c r="B1325" s="16"/>
      <c r="C1325" s="16"/>
      <c r="D1325" s="16"/>
      <c r="E1325" s="16"/>
      <c r="F1325" s="16"/>
      <c r="G1325" s="16"/>
      <c r="H1325" s="16"/>
    </row>
    <row r="1326" spans="1:8">
      <c r="A1326" s="16"/>
      <c r="B1326" s="16"/>
      <c r="C1326" s="16"/>
      <c r="D1326" s="16"/>
      <c r="E1326" s="16"/>
      <c r="F1326" s="16"/>
      <c r="G1326" s="16"/>
      <c r="H1326" s="16"/>
    </row>
    <row r="1327" spans="1:8">
      <c r="A1327" s="16"/>
      <c r="B1327" s="16"/>
      <c r="C1327" s="16"/>
      <c r="D1327" s="16"/>
      <c r="E1327" s="16"/>
      <c r="F1327" s="16"/>
      <c r="G1327" s="16"/>
      <c r="H1327" s="16"/>
    </row>
    <row r="1328" spans="1:8">
      <c r="A1328" s="16"/>
      <c r="B1328" s="16"/>
      <c r="C1328" s="16"/>
      <c r="D1328" s="16"/>
      <c r="E1328" s="16"/>
      <c r="F1328" s="16"/>
      <c r="G1328" s="16"/>
      <c r="H1328" s="16"/>
    </row>
    <row r="1329" spans="1:8">
      <c r="A1329" s="16"/>
      <c r="B1329" s="16"/>
      <c r="C1329" s="16"/>
      <c r="D1329" s="16"/>
      <c r="E1329" s="16"/>
      <c r="F1329" s="16"/>
      <c r="G1329" s="16"/>
      <c r="H1329" s="16"/>
    </row>
    <row r="1330" spans="1:8">
      <c r="A1330" s="16"/>
      <c r="B1330" s="16"/>
      <c r="C1330" s="16"/>
      <c r="D1330" s="16"/>
      <c r="E1330" s="16"/>
      <c r="F1330" s="16"/>
      <c r="G1330" s="16"/>
      <c r="H1330" s="16"/>
    </row>
    <row r="1331" spans="1:8">
      <c r="A1331" s="16"/>
      <c r="B1331" s="16"/>
      <c r="C1331" s="16"/>
      <c r="D1331" s="16"/>
      <c r="E1331" s="16"/>
      <c r="F1331" s="16"/>
      <c r="G1331" s="16"/>
      <c r="H1331" s="16"/>
    </row>
    <row r="1332" spans="1:8">
      <c r="A1332" s="16"/>
      <c r="B1332" s="16"/>
      <c r="C1332" s="16"/>
      <c r="D1332" s="16"/>
      <c r="E1332" s="16"/>
      <c r="F1332" s="16"/>
      <c r="G1332" s="16"/>
      <c r="H1332" s="16"/>
    </row>
    <row r="1333" spans="1:8">
      <c r="A1333" s="16"/>
      <c r="B1333" s="16"/>
      <c r="C1333" s="16"/>
      <c r="D1333" s="16"/>
      <c r="E1333" s="16"/>
      <c r="F1333" s="16"/>
      <c r="G1333" s="16"/>
      <c r="H1333" s="16"/>
    </row>
    <row r="1334" spans="1:8">
      <c r="A1334" s="16"/>
      <c r="B1334" s="16"/>
      <c r="C1334" s="16"/>
      <c r="D1334" s="16"/>
      <c r="E1334" s="16"/>
      <c r="F1334" s="16"/>
      <c r="G1334" s="16"/>
      <c r="H1334" s="16"/>
    </row>
    <row r="1335" spans="1:8">
      <c r="A1335" s="16"/>
      <c r="B1335" s="16"/>
      <c r="C1335" s="16"/>
      <c r="D1335" s="16"/>
      <c r="E1335" s="16"/>
      <c r="F1335" s="16"/>
      <c r="G1335" s="16"/>
      <c r="H1335" s="16"/>
    </row>
    <row r="1336" spans="1:8">
      <c r="A1336" s="16"/>
      <c r="B1336" s="16"/>
      <c r="C1336" s="16"/>
      <c r="D1336" s="16"/>
      <c r="E1336" s="16"/>
      <c r="F1336" s="16"/>
      <c r="G1336" s="16"/>
      <c r="H1336" s="16"/>
    </row>
    <row r="1337" spans="1:8">
      <c r="A1337" s="16"/>
      <c r="B1337" s="16"/>
      <c r="C1337" s="16"/>
      <c r="D1337" s="16"/>
      <c r="E1337" s="16"/>
      <c r="F1337" s="16"/>
      <c r="G1337" s="16"/>
      <c r="H1337" s="16"/>
    </row>
    <row r="1338" spans="1:8">
      <c r="A1338" s="16"/>
      <c r="B1338" s="16"/>
      <c r="C1338" s="16"/>
      <c r="D1338" s="16"/>
      <c r="E1338" s="16"/>
      <c r="F1338" s="16"/>
      <c r="G1338" s="16"/>
      <c r="H1338" s="16"/>
    </row>
    <row r="1339" spans="1:8">
      <c r="A1339" s="16"/>
      <c r="B1339" s="16"/>
      <c r="C1339" s="16"/>
      <c r="D1339" s="16"/>
      <c r="E1339" s="16"/>
      <c r="F1339" s="16"/>
      <c r="G1339" s="16"/>
      <c r="H1339" s="16"/>
    </row>
    <row r="1340" spans="1:8">
      <c r="A1340" s="16"/>
      <c r="B1340" s="16"/>
      <c r="C1340" s="16"/>
      <c r="D1340" s="16"/>
      <c r="E1340" s="16"/>
      <c r="F1340" s="16"/>
      <c r="G1340" s="16"/>
      <c r="H1340" s="16"/>
    </row>
    <row r="1341" spans="1:8">
      <c r="A1341" s="16"/>
      <c r="B1341" s="16"/>
      <c r="C1341" s="16"/>
      <c r="D1341" s="16"/>
      <c r="E1341" s="16"/>
      <c r="F1341" s="16"/>
      <c r="G1341" s="16"/>
      <c r="H1341" s="16"/>
    </row>
    <row r="1342" spans="1:8">
      <c r="A1342" s="16"/>
      <c r="B1342" s="16"/>
      <c r="C1342" s="16"/>
      <c r="D1342" s="16"/>
      <c r="E1342" s="16"/>
      <c r="F1342" s="16"/>
      <c r="G1342" s="16"/>
      <c r="H1342" s="16"/>
    </row>
    <row r="1343" spans="1:8">
      <c r="A1343" s="16"/>
      <c r="B1343" s="16"/>
      <c r="C1343" s="16"/>
      <c r="D1343" s="16"/>
      <c r="E1343" s="16"/>
      <c r="F1343" s="16"/>
      <c r="G1343" s="16"/>
      <c r="H1343" s="16"/>
    </row>
    <row r="1344" spans="1:8">
      <c r="A1344" s="16"/>
      <c r="B1344" s="16"/>
      <c r="C1344" s="16"/>
      <c r="D1344" s="16"/>
      <c r="E1344" s="16"/>
      <c r="F1344" s="16"/>
      <c r="G1344" s="16"/>
      <c r="H1344" s="16"/>
    </row>
    <row r="1345" spans="1:8">
      <c r="A1345" s="16"/>
      <c r="B1345" s="16"/>
      <c r="C1345" s="16"/>
      <c r="D1345" s="16"/>
      <c r="E1345" s="16"/>
      <c r="F1345" s="16"/>
      <c r="G1345" s="16"/>
      <c r="H1345" s="16"/>
    </row>
    <row r="1346" spans="1:8">
      <c r="A1346" s="16"/>
      <c r="B1346" s="16"/>
      <c r="C1346" s="16"/>
      <c r="D1346" s="16"/>
      <c r="E1346" s="16"/>
      <c r="F1346" s="16"/>
      <c r="G1346" s="16"/>
      <c r="H1346" s="16"/>
    </row>
    <row r="1347" spans="1:8">
      <c r="A1347" s="16"/>
      <c r="B1347" s="16"/>
      <c r="C1347" s="16"/>
      <c r="D1347" s="16"/>
      <c r="E1347" s="16"/>
      <c r="F1347" s="16"/>
      <c r="G1347" s="16"/>
      <c r="H1347" s="16"/>
    </row>
    <row r="1348" spans="1:8">
      <c r="A1348" s="16"/>
      <c r="B1348" s="16"/>
      <c r="C1348" s="16"/>
      <c r="D1348" s="16"/>
      <c r="E1348" s="16"/>
      <c r="F1348" s="16"/>
      <c r="G1348" s="16"/>
      <c r="H1348" s="16"/>
    </row>
    <row r="1349" spans="1:8">
      <c r="A1349" s="16"/>
      <c r="B1349" s="16"/>
      <c r="C1349" s="16"/>
      <c r="D1349" s="16"/>
      <c r="E1349" s="16"/>
      <c r="F1349" s="16"/>
      <c r="G1349" s="16"/>
      <c r="H1349" s="16"/>
    </row>
    <row r="1350" spans="1:8">
      <c r="A1350" s="16"/>
      <c r="B1350" s="16"/>
      <c r="C1350" s="16"/>
      <c r="D1350" s="16"/>
      <c r="E1350" s="16"/>
      <c r="F1350" s="16"/>
      <c r="G1350" s="16"/>
      <c r="H1350" s="16"/>
    </row>
    <row r="1351" spans="1:8">
      <c r="A1351" s="16"/>
      <c r="B1351" s="16"/>
      <c r="C1351" s="16"/>
      <c r="D1351" s="16"/>
      <c r="E1351" s="16"/>
      <c r="F1351" s="16"/>
      <c r="G1351" s="16"/>
      <c r="H1351" s="16"/>
    </row>
    <row r="1352" spans="1:8">
      <c r="A1352" s="16"/>
      <c r="B1352" s="16"/>
      <c r="C1352" s="16"/>
      <c r="D1352" s="16"/>
      <c r="E1352" s="16"/>
      <c r="F1352" s="16"/>
      <c r="G1352" s="16"/>
      <c r="H1352" s="16"/>
    </row>
    <row r="1353" spans="1:8">
      <c r="A1353" s="16"/>
      <c r="B1353" s="16"/>
      <c r="C1353" s="16"/>
      <c r="D1353" s="16"/>
      <c r="E1353" s="16"/>
      <c r="F1353" s="16"/>
      <c r="G1353" s="16"/>
      <c r="H1353" s="16"/>
    </row>
    <row r="1354" spans="1:8">
      <c r="A1354" s="16"/>
      <c r="B1354" s="16"/>
      <c r="C1354" s="16"/>
      <c r="D1354" s="16"/>
      <c r="E1354" s="16"/>
      <c r="F1354" s="16"/>
      <c r="G1354" s="16"/>
      <c r="H1354" s="16"/>
    </row>
    <row r="1355" spans="1:8">
      <c r="A1355" s="16"/>
      <c r="B1355" s="16"/>
      <c r="C1355" s="16"/>
      <c r="D1355" s="16"/>
      <c r="E1355" s="16"/>
      <c r="F1355" s="16"/>
      <c r="G1355" s="16"/>
      <c r="H1355" s="16"/>
    </row>
    <row r="1356" spans="1:8">
      <c r="A1356" s="16"/>
      <c r="B1356" s="16"/>
      <c r="C1356" s="16"/>
      <c r="D1356" s="16"/>
      <c r="E1356" s="16"/>
      <c r="F1356" s="16"/>
      <c r="G1356" s="16"/>
      <c r="H1356" s="16"/>
    </row>
    <row r="1357" spans="1:8">
      <c r="A1357" s="16"/>
      <c r="B1357" s="16"/>
      <c r="C1357" s="16"/>
      <c r="D1357" s="16"/>
      <c r="E1357" s="16"/>
      <c r="F1357" s="16"/>
      <c r="G1357" s="16"/>
      <c r="H1357" s="16"/>
    </row>
    <row r="1358" spans="1:8">
      <c r="A1358" s="16"/>
      <c r="B1358" s="16"/>
      <c r="C1358" s="16"/>
      <c r="D1358" s="16"/>
      <c r="E1358" s="16"/>
      <c r="F1358" s="16"/>
      <c r="G1358" s="16"/>
      <c r="H1358" s="16"/>
    </row>
    <row r="1359" spans="1:8">
      <c r="A1359" s="16"/>
      <c r="B1359" s="16"/>
      <c r="C1359" s="16"/>
      <c r="D1359" s="16"/>
      <c r="E1359" s="16"/>
      <c r="F1359" s="16"/>
      <c r="G1359" s="16"/>
      <c r="H1359" s="16"/>
    </row>
    <row r="1360" spans="1:8">
      <c r="A1360" s="16"/>
      <c r="B1360" s="16"/>
      <c r="C1360" s="16"/>
      <c r="D1360" s="16"/>
      <c r="E1360" s="16"/>
      <c r="F1360" s="16"/>
      <c r="G1360" s="16"/>
      <c r="H1360" s="16"/>
    </row>
    <row r="1361" spans="1:8">
      <c r="A1361" s="16"/>
      <c r="B1361" s="16"/>
      <c r="C1361" s="16"/>
      <c r="D1361" s="16"/>
      <c r="E1361" s="16"/>
      <c r="F1361" s="16"/>
      <c r="G1361" s="16"/>
      <c r="H1361" s="16"/>
    </row>
    <row r="1362" spans="1:8">
      <c r="A1362" s="16"/>
      <c r="B1362" s="16"/>
      <c r="C1362" s="16"/>
      <c r="D1362" s="16"/>
      <c r="E1362" s="16"/>
      <c r="F1362" s="16"/>
      <c r="G1362" s="16"/>
      <c r="H1362" s="16"/>
    </row>
    <row r="1363" spans="1:8">
      <c r="A1363" s="16"/>
      <c r="B1363" s="16"/>
      <c r="C1363" s="16"/>
      <c r="D1363" s="16"/>
      <c r="E1363" s="16"/>
      <c r="F1363" s="16"/>
      <c r="G1363" s="16"/>
      <c r="H1363" s="16"/>
    </row>
    <row r="1364" spans="1:8">
      <c r="A1364" s="16"/>
      <c r="B1364" s="16"/>
      <c r="C1364" s="16"/>
      <c r="D1364" s="16"/>
      <c r="E1364" s="16"/>
      <c r="F1364" s="16"/>
      <c r="G1364" s="16"/>
      <c r="H1364" s="16"/>
    </row>
    <row r="1365" spans="1:8">
      <c r="A1365" s="16"/>
      <c r="B1365" s="16"/>
      <c r="C1365" s="16"/>
      <c r="D1365" s="16"/>
      <c r="E1365" s="16"/>
      <c r="F1365" s="16"/>
      <c r="G1365" s="16"/>
      <c r="H1365" s="16"/>
    </row>
    <row r="1366" spans="1:8">
      <c r="A1366" s="16"/>
      <c r="B1366" s="16"/>
      <c r="C1366" s="16"/>
      <c r="D1366" s="16"/>
      <c r="E1366" s="16"/>
      <c r="F1366" s="16"/>
      <c r="G1366" s="16"/>
      <c r="H1366" s="16"/>
    </row>
    <row r="1367" spans="1:8">
      <c r="A1367" s="16"/>
      <c r="B1367" s="16"/>
      <c r="C1367" s="16"/>
      <c r="D1367" s="16"/>
      <c r="E1367" s="16"/>
      <c r="F1367" s="16"/>
      <c r="G1367" s="16"/>
      <c r="H1367" s="16"/>
    </row>
    <row r="1368" spans="1:8">
      <c r="A1368" s="16"/>
      <c r="B1368" s="16"/>
      <c r="C1368" s="16"/>
      <c r="D1368" s="16"/>
      <c r="E1368" s="16"/>
      <c r="F1368" s="16"/>
      <c r="G1368" s="16"/>
      <c r="H1368" s="16"/>
    </row>
    <row r="1369" spans="1:8">
      <c r="A1369" s="16"/>
      <c r="B1369" s="16"/>
      <c r="C1369" s="16"/>
      <c r="D1369" s="16"/>
      <c r="E1369" s="16"/>
      <c r="F1369" s="16"/>
      <c r="G1369" s="16"/>
      <c r="H1369" s="16"/>
    </row>
    <row r="1370" spans="1:8">
      <c r="A1370" s="16"/>
      <c r="B1370" s="16"/>
      <c r="C1370" s="16"/>
      <c r="D1370" s="16"/>
      <c r="E1370" s="16"/>
      <c r="F1370" s="16"/>
      <c r="G1370" s="16"/>
      <c r="H1370" s="16"/>
    </row>
    <row r="1371" spans="1:8">
      <c r="A1371" s="16"/>
      <c r="B1371" s="16"/>
      <c r="C1371" s="16"/>
      <c r="D1371" s="16"/>
      <c r="E1371" s="16"/>
      <c r="F1371" s="16"/>
      <c r="G1371" s="16"/>
      <c r="H1371" s="16"/>
    </row>
    <row r="1372" spans="1:8">
      <c r="A1372" s="16"/>
      <c r="B1372" s="16"/>
      <c r="C1372" s="16"/>
      <c r="D1372" s="16"/>
      <c r="E1372" s="16"/>
      <c r="F1372" s="16"/>
      <c r="G1372" s="16"/>
      <c r="H1372" s="16"/>
    </row>
    <row r="1373" spans="1:8">
      <c r="A1373" s="16"/>
      <c r="B1373" s="16"/>
      <c r="C1373" s="16"/>
      <c r="D1373" s="16"/>
      <c r="E1373" s="16"/>
      <c r="F1373" s="16"/>
      <c r="G1373" s="16"/>
      <c r="H1373" s="16"/>
    </row>
    <row r="1374" spans="1:8">
      <c r="A1374" s="16"/>
      <c r="B1374" s="16"/>
      <c r="C1374" s="16"/>
      <c r="D1374" s="16"/>
      <c r="E1374" s="16"/>
      <c r="F1374" s="16"/>
      <c r="G1374" s="16"/>
      <c r="H1374" s="16"/>
    </row>
    <row r="1375" spans="1:8">
      <c r="A1375" s="16"/>
      <c r="B1375" s="16"/>
      <c r="C1375" s="16"/>
      <c r="D1375" s="16"/>
      <c r="E1375" s="16"/>
      <c r="F1375" s="16"/>
      <c r="G1375" s="16"/>
      <c r="H1375" s="16"/>
    </row>
    <row r="1376" spans="1:8">
      <c r="A1376" s="16"/>
      <c r="B1376" s="16"/>
      <c r="C1376" s="16"/>
      <c r="D1376" s="16"/>
      <c r="E1376" s="16"/>
      <c r="F1376" s="16"/>
      <c r="G1376" s="16"/>
      <c r="H1376" s="16"/>
    </row>
    <row r="1377" spans="1:8">
      <c r="A1377" s="16"/>
      <c r="B1377" s="16"/>
      <c r="C1377" s="16"/>
      <c r="D1377" s="16"/>
      <c r="E1377" s="16"/>
      <c r="F1377" s="16"/>
      <c r="G1377" s="16"/>
      <c r="H1377" s="16"/>
    </row>
    <row r="1378" spans="1:8">
      <c r="A1378" s="16"/>
      <c r="B1378" s="16"/>
      <c r="C1378" s="16"/>
      <c r="D1378" s="16"/>
      <c r="E1378" s="16"/>
      <c r="F1378" s="16"/>
      <c r="G1378" s="16"/>
      <c r="H1378" s="16"/>
    </row>
    <row r="1379" spans="1:8">
      <c r="A1379" s="16"/>
      <c r="B1379" s="16"/>
      <c r="C1379" s="16"/>
      <c r="D1379" s="16"/>
      <c r="E1379" s="16"/>
      <c r="F1379" s="16"/>
      <c r="G1379" s="16"/>
      <c r="H1379" s="16"/>
    </row>
    <row r="1380" spans="1:8">
      <c r="A1380" s="16"/>
      <c r="B1380" s="16"/>
      <c r="C1380" s="16"/>
      <c r="D1380" s="16"/>
      <c r="E1380" s="16"/>
      <c r="F1380" s="16"/>
      <c r="G1380" s="16"/>
      <c r="H1380" s="16"/>
    </row>
    <row r="1381" spans="1:8">
      <c r="A1381" s="16"/>
      <c r="B1381" s="16"/>
      <c r="C1381" s="16"/>
      <c r="D1381" s="16"/>
      <c r="E1381" s="16"/>
      <c r="F1381" s="16"/>
      <c r="G1381" s="16"/>
      <c r="H1381" s="16"/>
    </row>
    <row r="1382" spans="1:8">
      <c r="A1382" s="16"/>
      <c r="B1382" s="16"/>
      <c r="C1382" s="16"/>
      <c r="D1382" s="16"/>
      <c r="E1382" s="16"/>
      <c r="F1382" s="16"/>
      <c r="G1382" s="16"/>
      <c r="H1382" s="16"/>
    </row>
    <row r="1383" spans="1:8">
      <c r="A1383" s="16"/>
      <c r="B1383" s="16"/>
      <c r="C1383" s="16"/>
      <c r="D1383" s="16"/>
      <c r="E1383" s="16"/>
      <c r="F1383" s="16"/>
      <c r="G1383" s="16"/>
      <c r="H1383" s="16"/>
    </row>
    <row r="1384" spans="1:8">
      <c r="A1384" s="16"/>
      <c r="B1384" s="16"/>
      <c r="C1384" s="16"/>
      <c r="D1384" s="16"/>
      <c r="E1384" s="16"/>
      <c r="F1384" s="16"/>
      <c r="G1384" s="16"/>
      <c r="H1384" s="16"/>
    </row>
    <row r="1385" spans="1:8">
      <c r="A1385" s="16"/>
      <c r="B1385" s="16"/>
      <c r="C1385" s="16"/>
      <c r="D1385" s="16"/>
      <c r="E1385" s="16"/>
      <c r="F1385" s="16"/>
      <c r="G1385" s="16"/>
      <c r="H1385" s="16"/>
    </row>
    <row r="1386" spans="1:8">
      <c r="A1386" s="16"/>
      <c r="B1386" s="16"/>
      <c r="C1386" s="16"/>
      <c r="D1386" s="16"/>
      <c r="E1386" s="16"/>
      <c r="F1386" s="16"/>
      <c r="G1386" s="16"/>
      <c r="H1386" s="16"/>
    </row>
    <row r="1387" spans="1:8">
      <c r="A1387" s="16"/>
      <c r="B1387" s="16"/>
      <c r="C1387" s="16"/>
      <c r="D1387" s="16"/>
      <c r="E1387" s="16"/>
      <c r="F1387" s="16"/>
      <c r="G1387" s="16"/>
      <c r="H1387" s="16"/>
    </row>
    <row r="1388" spans="1:8">
      <c r="A1388" s="16"/>
      <c r="B1388" s="16"/>
      <c r="C1388" s="16"/>
      <c r="D1388" s="16"/>
      <c r="E1388" s="16"/>
      <c r="F1388" s="16"/>
      <c r="G1388" s="16"/>
      <c r="H1388" s="16"/>
    </row>
    <row r="1389" spans="1:8">
      <c r="A1389" s="16"/>
      <c r="B1389" s="16"/>
      <c r="C1389" s="16"/>
      <c r="D1389" s="16"/>
      <c r="E1389" s="16"/>
      <c r="F1389" s="16"/>
      <c r="G1389" s="16"/>
      <c r="H1389" s="16"/>
    </row>
    <row r="1390" spans="1:8">
      <c r="A1390" s="16"/>
      <c r="B1390" s="16"/>
      <c r="C1390" s="16"/>
      <c r="D1390" s="16"/>
      <c r="E1390" s="16"/>
      <c r="F1390" s="16"/>
      <c r="G1390" s="16"/>
      <c r="H1390" s="16"/>
    </row>
    <row r="1391" spans="1:8">
      <c r="A1391" s="16"/>
      <c r="B1391" s="16"/>
      <c r="C1391" s="16"/>
      <c r="D1391" s="16"/>
      <c r="E1391" s="16"/>
      <c r="F1391" s="16"/>
      <c r="G1391" s="16"/>
      <c r="H1391" s="16"/>
    </row>
    <row r="1392" spans="1:8">
      <c r="A1392" s="16"/>
      <c r="B1392" s="16"/>
      <c r="C1392" s="16"/>
      <c r="D1392" s="16"/>
      <c r="E1392" s="16"/>
      <c r="F1392" s="16"/>
      <c r="G1392" s="16"/>
      <c r="H1392" s="16"/>
    </row>
    <row r="1393" spans="1:8">
      <c r="A1393" s="16"/>
      <c r="B1393" s="16"/>
      <c r="C1393" s="16"/>
      <c r="D1393" s="16"/>
      <c r="E1393" s="16"/>
      <c r="F1393" s="16"/>
      <c r="G1393" s="16"/>
      <c r="H1393" s="16"/>
    </row>
    <row r="1394" spans="1:8">
      <c r="A1394" s="16"/>
      <c r="B1394" s="16"/>
      <c r="C1394" s="16"/>
      <c r="D1394" s="16"/>
      <c r="E1394" s="16"/>
      <c r="F1394" s="16"/>
      <c r="G1394" s="16"/>
      <c r="H1394" s="16"/>
    </row>
    <row r="1395" spans="1:8">
      <c r="A1395" s="16"/>
      <c r="B1395" s="16"/>
      <c r="C1395" s="16"/>
      <c r="D1395" s="16"/>
      <c r="E1395" s="16"/>
      <c r="F1395" s="16"/>
      <c r="G1395" s="16"/>
      <c r="H1395" s="16"/>
    </row>
    <row r="1396" spans="1:8">
      <c r="A1396" s="16"/>
      <c r="B1396" s="16"/>
      <c r="C1396" s="16"/>
      <c r="D1396" s="16"/>
      <c r="E1396" s="16"/>
      <c r="F1396" s="16"/>
      <c r="G1396" s="16"/>
      <c r="H1396" s="16"/>
    </row>
    <row r="1397" spans="1:8">
      <c r="A1397" s="16"/>
      <c r="B1397" s="16"/>
      <c r="C1397" s="16"/>
      <c r="D1397" s="16"/>
      <c r="E1397" s="16"/>
      <c r="F1397" s="16"/>
      <c r="G1397" s="16"/>
      <c r="H1397" s="16"/>
    </row>
    <row r="1398" spans="1:8">
      <c r="A1398" s="16"/>
      <c r="B1398" s="16"/>
      <c r="C1398" s="16"/>
      <c r="D1398" s="16"/>
      <c r="E1398" s="16"/>
      <c r="F1398" s="16"/>
      <c r="G1398" s="16"/>
      <c r="H1398" s="16"/>
    </row>
    <row r="1399" spans="1:8">
      <c r="A1399" s="16"/>
      <c r="B1399" s="16"/>
      <c r="C1399" s="16"/>
      <c r="D1399" s="16"/>
      <c r="E1399" s="16"/>
      <c r="F1399" s="16"/>
      <c r="G1399" s="16"/>
      <c r="H1399" s="16"/>
    </row>
    <row r="1400" spans="1:8">
      <c r="A1400" s="16"/>
      <c r="B1400" s="16"/>
      <c r="C1400" s="16"/>
      <c r="D1400" s="16"/>
      <c r="E1400" s="16"/>
      <c r="F1400" s="16"/>
      <c r="G1400" s="16"/>
      <c r="H1400" s="16"/>
    </row>
    <row r="1401" spans="1:8">
      <c r="A1401" s="16"/>
      <c r="B1401" s="16"/>
      <c r="C1401" s="16"/>
      <c r="D1401" s="16"/>
      <c r="E1401" s="16"/>
      <c r="F1401" s="16"/>
      <c r="G1401" s="16"/>
      <c r="H1401" s="16"/>
    </row>
    <row r="1402" spans="1:8">
      <c r="A1402" s="16"/>
      <c r="B1402" s="16"/>
      <c r="C1402" s="16"/>
      <c r="D1402" s="16"/>
      <c r="E1402" s="16"/>
      <c r="F1402" s="16"/>
      <c r="G1402" s="16"/>
      <c r="H1402" s="16"/>
    </row>
    <row r="1403" spans="1:8">
      <c r="A1403" s="16"/>
      <c r="B1403" s="16"/>
      <c r="C1403" s="16"/>
      <c r="D1403" s="16"/>
      <c r="E1403" s="16"/>
      <c r="F1403" s="16"/>
      <c r="G1403" s="16"/>
      <c r="H1403" s="16"/>
    </row>
    <row r="1404" spans="1:8">
      <c r="A1404" s="16"/>
      <c r="B1404" s="16"/>
      <c r="C1404" s="16"/>
      <c r="D1404" s="16"/>
      <c r="E1404" s="16"/>
      <c r="F1404" s="16"/>
      <c r="G1404" s="16"/>
      <c r="H1404" s="16"/>
    </row>
    <row r="1405" spans="1:8">
      <c r="A1405" s="16"/>
      <c r="B1405" s="16"/>
      <c r="C1405" s="16"/>
      <c r="D1405" s="16"/>
      <c r="E1405" s="16"/>
      <c r="F1405" s="16"/>
      <c r="G1405" s="16"/>
      <c r="H1405" s="16"/>
    </row>
    <row r="1406" spans="1:8">
      <c r="A1406" s="16"/>
      <c r="B1406" s="16"/>
      <c r="C1406" s="16"/>
      <c r="D1406" s="16"/>
      <c r="E1406" s="16"/>
      <c r="F1406" s="16"/>
      <c r="G1406" s="16"/>
      <c r="H1406" s="16"/>
    </row>
    <row r="1407" spans="1:8">
      <c r="A1407" s="16"/>
      <c r="B1407" s="16"/>
      <c r="C1407" s="16"/>
      <c r="D1407" s="16"/>
      <c r="E1407" s="16"/>
      <c r="F1407" s="16"/>
      <c r="G1407" s="16"/>
      <c r="H1407" s="16"/>
    </row>
    <row r="1408" spans="1:8">
      <c r="A1408" s="16"/>
      <c r="B1408" s="16"/>
      <c r="C1408" s="16"/>
      <c r="D1408" s="16"/>
      <c r="E1408" s="16"/>
      <c r="F1408" s="16"/>
      <c r="G1408" s="16"/>
      <c r="H1408" s="16"/>
    </row>
    <row r="1409" spans="1:8">
      <c r="A1409" s="16"/>
      <c r="B1409" s="16"/>
      <c r="C1409" s="16"/>
      <c r="D1409" s="16"/>
      <c r="E1409" s="16"/>
      <c r="F1409" s="16"/>
      <c r="G1409" s="16"/>
      <c r="H1409" s="16"/>
    </row>
    <row r="1410" spans="1:8">
      <c r="A1410" s="16"/>
      <c r="B1410" s="16"/>
      <c r="C1410" s="16"/>
      <c r="D1410" s="16"/>
      <c r="E1410" s="16"/>
      <c r="F1410" s="16"/>
      <c r="G1410" s="16"/>
      <c r="H1410" s="16"/>
    </row>
    <row r="1411" spans="1:8">
      <c r="A1411" s="16"/>
      <c r="B1411" s="16"/>
      <c r="C1411" s="16"/>
      <c r="D1411" s="16"/>
      <c r="E1411" s="16"/>
      <c r="F1411" s="16"/>
      <c r="G1411" s="16"/>
      <c r="H1411" s="16"/>
    </row>
    <row r="1412" spans="1:8">
      <c r="A1412" s="16"/>
      <c r="B1412" s="16"/>
      <c r="C1412" s="16"/>
      <c r="D1412" s="16"/>
      <c r="E1412" s="16"/>
      <c r="F1412" s="16"/>
      <c r="G1412" s="16"/>
      <c r="H1412" s="16"/>
    </row>
    <row r="1413" spans="1:8">
      <c r="A1413" s="16"/>
      <c r="B1413" s="16"/>
      <c r="C1413" s="16"/>
      <c r="D1413" s="16"/>
      <c r="E1413" s="16"/>
      <c r="F1413" s="16"/>
      <c r="G1413" s="16"/>
      <c r="H1413" s="16"/>
    </row>
    <row r="1414" spans="1:8">
      <c r="A1414" s="16"/>
      <c r="B1414" s="16"/>
      <c r="C1414" s="16"/>
      <c r="D1414" s="16"/>
      <c r="E1414" s="16"/>
      <c r="F1414" s="16"/>
      <c r="G1414" s="16"/>
      <c r="H1414" s="16"/>
    </row>
    <row r="1415" spans="1:8">
      <c r="A1415" s="16"/>
      <c r="B1415" s="16"/>
      <c r="C1415" s="16"/>
      <c r="D1415" s="16"/>
      <c r="E1415" s="16"/>
      <c r="F1415" s="16"/>
      <c r="G1415" s="16"/>
      <c r="H1415" s="16"/>
    </row>
    <row r="1416" spans="1:8">
      <c r="A1416" s="16"/>
      <c r="B1416" s="16"/>
      <c r="C1416" s="16"/>
      <c r="D1416" s="16"/>
      <c r="E1416" s="16"/>
      <c r="F1416" s="16"/>
      <c r="G1416" s="16"/>
      <c r="H1416" s="16"/>
    </row>
    <row r="1417" spans="1:8">
      <c r="A1417" s="16"/>
      <c r="B1417" s="16"/>
      <c r="C1417" s="16"/>
      <c r="D1417" s="16"/>
      <c r="E1417" s="16"/>
      <c r="F1417" s="16"/>
      <c r="G1417" s="16"/>
      <c r="H1417" s="16"/>
    </row>
    <row r="1418" spans="1:8">
      <c r="A1418" s="16"/>
      <c r="B1418" s="16"/>
      <c r="C1418" s="16"/>
      <c r="D1418" s="16"/>
      <c r="E1418" s="16"/>
      <c r="F1418" s="16"/>
      <c r="G1418" s="16"/>
      <c r="H1418" s="16"/>
    </row>
    <row r="1419" spans="1:8">
      <c r="A1419" s="16"/>
      <c r="B1419" s="16"/>
      <c r="C1419" s="16"/>
      <c r="D1419" s="16"/>
      <c r="E1419" s="16"/>
      <c r="F1419" s="16"/>
      <c r="G1419" s="16"/>
      <c r="H1419" s="16"/>
    </row>
    <row r="1420" spans="1:8">
      <c r="A1420" s="16"/>
      <c r="B1420" s="16"/>
      <c r="C1420" s="16"/>
      <c r="D1420" s="16"/>
      <c r="E1420" s="16"/>
      <c r="F1420" s="16"/>
      <c r="G1420" s="16"/>
      <c r="H1420" s="16"/>
    </row>
    <row r="1421" spans="1:8">
      <c r="A1421" s="16"/>
      <c r="B1421" s="16"/>
      <c r="C1421" s="16"/>
      <c r="D1421" s="16"/>
      <c r="E1421" s="16"/>
      <c r="F1421" s="16"/>
      <c r="G1421" s="16"/>
      <c r="H1421" s="16"/>
    </row>
    <row r="1422" spans="1:8">
      <c r="A1422" s="16"/>
      <c r="B1422" s="16"/>
      <c r="C1422" s="16"/>
      <c r="D1422" s="16"/>
      <c r="E1422" s="16"/>
      <c r="F1422" s="16"/>
      <c r="G1422" s="16"/>
      <c r="H1422" s="16"/>
    </row>
    <row r="1423" spans="1:8">
      <c r="A1423" s="16"/>
      <c r="B1423" s="16"/>
      <c r="C1423" s="16"/>
      <c r="D1423" s="16"/>
      <c r="E1423" s="16"/>
      <c r="F1423" s="16"/>
      <c r="G1423" s="16"/>
      <c r="H1423" s="16"/>
    </row>
    <row r="1424" spans="1:8">
      <c r="A1424" s="16"/>
      <c r="B1424" s="16"/>
      <c r="C1424" s="16"/>
      <c r="D1424" s="16"/>
      <c r="E1424" s="16"/>
      <c r="F1424" s="16"/>
      <c r="G1424" s="16"/>
      <c r="H1424" s="16"/>
    </row>
    <row r="1425" spans="1:8">
      <c r="A1425" s="16"/>
      <c r="B1425" s="16"/>
      <c r="C1425" s="16"/>
      <c r="D1425" s="16"/>
      <c r="E1425" s="16"/>
      <c r="F1425" s="16"/>
      <c r="G1425" s="16"/>
      <c r="H1425" s="16"/>
    </row>
    <row r="1426" spans="1:8">
      <c r="A1426" s="16"/>
      <c r="B1426" s="16"/>
      <c r="C1426" s="16"/>
      <c r="D1426" s="16"/>
      <c r="E1426" s="16"/>
      <c r="F1426" s="16"/>
      <c r="G1426" s="16"/>
      <c r="H1426" s="16"/>
    </row>
    <row r="1427" spans="1:8">
      <c r="A1427" s="16"/>
      <c r="B1427" s="16"/>
      <c r="C1427" s="16"/>
      <c r="D1427" s="16"/>
      <c r="E1427" s="16"/>
      <c r="F1427" s="16"/>
      <c r="G1427" s="16"/>
      <c r="H1427" s="16"/>
    </row>
    <row r="1428" spans="1:8">
      <c r="A1428" s="16"/>
      <c r="B1428" s="16"/>
      <c r="C1428" s="16"/>
      <c r="D1428" s="16"/>
      <c r="E1428" s="16"/>
      <c r="F1428" s="16"/>
      <c r="G1428" s="16"/>
      <c r="H1428" s="16"/>
    </row>
    <row r="1429" spans="1:8">
      <c r="A1429" s="16"/>
      <c r="B1429" s="16"/>
      <c r="C1429" s="16"/>
      <c r="D1429" s="16"/>
      <c r="E1429" s="16"/>
      <c r="F1429" s="16"/>
      <c r="G1429" s="16"/>
      <c r="H1429" s="16"/>
    </row>
    <row r="1430" spans="1:8">
      <c r="A1430" s="16"/>
      <c r="B1430" s="16"/>
      <c r="C1430" s="16"/>
      <c r="D1430" s="16"/>
      <c r="E1430" s="16"/>
      <c r="F1430" s="16"/>
      <c r="G1430" s="16"/>
      <c r="H1430" s="16"/>
    </row>
    <row r="1431" spans="1:8">
      <c r="A1431" s="16"/>
      <c r="B1431" s="16"/>
      <c r="C1431" s="16"/>
      <c r="D1431" s="16"/>
      <c r="E1431" s="16"/>
      <c r="F1431" s="16"/>
      <c r="G1431" s="16"/>
      <c r="H1431" s="16"/>
    </row>
    <row r="1432" spans="1:8">
      <c r="A1432" s="16"/>
      <c r="B1432" s="16"/>
      <c r="C1432" s="16"/>
      <c r="D1432" s="16"/>
      <c r="E1432" s="16"/>
      <c r="F1432" s="16"/>
      <c r="G1432" s="16"/>
      <c r="H1432" s="16"/>
    </row>
    <row r="1433" spans="1:8">
      <c r="A1433" s="16"/>
      <c r="B1433" s="16"/>
      <c r="C1433" s="16"/>
      <c r="D1433" s="16"/>
      <c r="E1433" s="16"/>
      <c r="F1433" s="16"/>
      <c r="G1433" s="16"/>
      <c r="H1433" s="16"/>
    </row>
    <row r="1434" spans="1:8">
      <c r="A1434" s="16"/>
      <c r="B1434" s="16"/>
      <c r="C1434" s="16"/>
      <c r="D1434" s="16"/>
      <c r="E1434" s="16"/>
      <c r="F1434" s="16"/>
      <c r="G1434" s="16"/>
      <c r="H1434" s="16"/>
    </row>
    <row r="1435" spans="1:8">
      <c r="A1435" s="16"/>
      <c r="B1435" s="16"/>
      <c r="C1435" s="16"/>
      <c r="D1435" s="16"/>
      <c r="E1435" s="16"/>
      <c r="F1435" s="16"/>
      <c r="G1435" s="16"/>
      <c r="H1435" s="16"/>
    </row>
    <row r="1436" spans="1:8">
      <c r="A1436" s="16"/>
      <c r="B1436" s="16"/>
      <c r="C1436" s="16"/>
      <c r="D1436" s="16"/>
      <c r="E1436" s="16"/>
      <c r="F1436" s="16"/>
      <c r="G1436" s="16"/>
      <c r="H1436" s="16"/>
    </row>
    <row r="1437" spans="1:8">
      <c r="A1437" s="16"/>
      <c r="B1437" s="16"/>
      <c r="C1437" s="16"/>
      <c r="D1437" s="16"/>
      <c r="E1437" s="16"/>
      <c r="F1437" s="16"/>
      <c r="G1437" s="16"/>
      <c r="H1437" s="16"/>
    </row>
    <row r="1438" spans="1:8">
      <c r="A1438" s="16"/>
      <c r="B1438" s="16"/>
      <c r="C1438" s="16"/>
      <c r="D1438" s="16"/>
      <c r="E1438" s="16"/>
      <c r="F1438" s="16"/>
      <c r="G1438" s="16"/>
      <c r="H1438" s="16"/>
    </row>
    <row r="1439" spans="1:8">
      <c r="A1439" s="16"/>
      <c r="B1439" s="16"/>
      <c r="C1439" s="16"/>
      <c r="D1439" s="16"/>
      <c r="E1439" s="16"/>
      <c r="F1439" s="16"/>
      <c r="G1439" s="16"/>
      <c r="H1439" s="16"/>
    </row>
    <row r="1440" spans="1:8">
      <c r="A1440" s="16"/>
      <c r="B1440" s="16"/>
      <c r="C1440" s="16"/>
      <c r="D1440" s="16"/>
      <c r="E1440" s="16"/>
      <c r="F1440" s="16"/>
      <c r="G1440" s="16"/>
      <c r="H1440" s="16"/>
    </row>
    <row r="1441" spans="1:8">
      <c r="A1441" s="16"/>
      <c r="B1441" s="16"/>
      <c r="C1441" s="16"/>
      <c r="D1441" s="16"/>
      <c r="E1441" s="16"/>
      <c r="F1441" s="16"/>
      <c r="G1441" s="16"/>
      <c r="H1441" s="16"/>
    </row>
    <row r="1442" spans="1:8">
      <c r="A1442" s="16"/>
      <c r="B1442" s="16"/>
      <c r="C1442" s="16"/>
      <c r="D1442" s="16"/>
      <c r="E1442" s="16"/>
      <c r="F1442" s="16"/>
      <c r="G1442" s="16"/>
      <c r="H1442" s="16"/>
    </row>
    <row r="1443" spans="1:8">
      <c r="A1443" s="16"/>
      <c r="B1443" s="16"/>
      <c r="C1443" s="16"/>
      <c r="D1443" s="16"/>
      <c r="E1443" s="16"/>
      <c r="F1443" s="16"/>
      <c r="G1443" s="16"/>
      <c r="H1443" s="16"/>
    </row>
    <row r="1444" spans="1:8">
      <c r="A1444" s="16"/>
      <c r="B1444" s="16"/>
      <c r="C1444" s="16"/>
      <c r="D1444" s="16"/>
      <c r="E1444" s="16"/>
      <c r="F1444" s="16"/>
      <c r="G1444" s="16"/>
      <c r="H1444" s="16"/>
    </row>
    <row r="1445" spans="1:8">
      <c r="A1445" s="16"/>
      <c r="B1445" s="16"/>
      <c r="C1445" s="16"/>
      <c r="D1445" s="16"/>
      <c r="E1445" s="16"/>
      <c r="F1445" s="16"/>
      <c r="G1445" s="16"/>
      <c r="H1445" s="16"/>
    </row>
    <row r="1446" spans="1:8">
      <c r="A1446" s="16"/>
      <c r="B1446" s="16"/>
      <c r="C1446" s="16"/>
      <c r="D1446" s="16"/>
      <c r="E1446" s="16"/>
      <c r="F1446" s="16"/>
      <c r="G1446" s="16"/>
      <c r="H1446" s="16"/>
    </row>
    <row r="1447" spans="1:8">
      <c r="A1447" s="16"/>
      <c r="B1447" s="16"/>
      <c r="C1447" s="16"/>
      <c r="D1447" s="16"/>
      <c r="E1447" s="16"/>
      <c r="F1447" s="16"/>
      <c r="G1447" s="16"/>
      <c r="H1447" s="16"/>
    </row>
    <row r="1448" spans="1:8">
      <c r="A1448" s="16"/>
      <c r="B1448" s="16"/>
      <c r="C1448" s="16"/>
      <c r="D1448" s="16"/>
      <c r="E1448" s="16"/>
      <c r="F1448" s="16"/>
      <c r="G1448" s="16"/>
      <c r="H1448" s="16"/>
    </row>
    <row r="1449" spans="1:8">
      <c r="A1449" s="16"/>
      <c r="B1449" s="16"/>
      <c r="C1449" s="16"/>
      <c r="D1449" s="16"/>
      <c r="E1449" s="16"/>
      <c r="F1449" s="16"/>
      <c r="G1449" s="16"/>
      <c r="H1449" s="16"/>
    </row>
    <row r="1450" spans="1:8">
      <c r="A1450" s="16"/>
      <c r="B1450" s="16"/>
      <c r="C1450" s="16"/>
      <c r="D1450" s="16"/>
      <c r="E1450" s="16"/>
      <c r="F1450" s="16"/>
      <c r="G1450" s="16"/>
      <c r="H1450" s="16"/>
    </row>
    <row r="1451" spans="1:8">
      <c r="A1451" s="16"/>
      <c r="B1451" s="16"/>
      <c r="C1451" s="16"/>
      <c r="D1451" s="16"/>
      <c r="E1451" s="16"/>
      <c r="F1451" s="16"/>
      <c r="G1451" s="16"/>
      <c r="H1451" s="16"/>
    </row>
    <row r="1452" spans="1:8">
      <c r="A1452" s="16"/>
      <c r="B1452" s="16"/>
      <c r="C1452" s="16"/>
      <c r="D1452" s="16"/>
      <c r="E1452" s="16"/>
      <c r="F1452" s="16"/>
      <c r="G1452" s="16"/>
      <c r="H1452" s="16"/>
    </row>
    <row r="1453" spans="1:8">
      <c r="A1453" s="16"/>
      <c r="B1453" s="16"/>
      <c r="C1453" s="16"/>
      <c r="D1453" s="16"/>
      <c r="E1453" s="16"/>
      <c r="F1453" s="16"/>
      <c r="G1453" s="16"/>
      <c r="H1453" s="16"/>
    </row>
    <row r="1454" spans="1:8">
      <c r="A1454" s="16"/>
      <c r="B1454" s="16"/>
      <c r="C1454" s="16"/>
      <c r="D1454" s="16"/>
      <c r="E1454" s="16"/>
      <c r="F1454" s="16"/>
      <c r="G1454" s="16"/>
      <c r="H1454" s="16"/>
    </row>
    <row r="1455" spans="1:8">
      <c r="A1455" s="16"/>
      <c r="B1455" s="16"/>
      <c r="C1455" s="16"/>
      <c r="D1455" s="16"/>
      <c r="E1455" s="16"/>
      <c r="F1455" s="16"/>
      <c r="G1455" s="16"/>
      <c r="H1455" s="16"/>
    </row>
    <row r="1456" spans="1:8">
      <c r="A1456" s="16"/>
      <c r="B1456" s="16"/>
      <c r="C1456" s="16"/>
      <c r="D1456" s="16"/>
      <c r="E1456" s="16"/>
      <c r="F1456" s="16"/>
      <c r="G1456" s="16"/>
      <c r="H1456" s="16"/>
    </row>
    <row r="1457" spans="1:8">
      <c r="A1457" s="16"/>
      <c r="B1457" s="16"/>
      <c r="C1457" s="16"/>
      <c r="D1457" s="16"/>
      <c r="E1457" s="16"/>
      <c r="F1457" s="16"/>
      <c r="G1457" s="16"/>
      <c r="H1457" s="16"/>
    </row>
    <row r="1458" spans="1:8">
      <c r="A1458" s="16"/>
      <c r="B1458" s="16"/>
      <c r="C1458" s="16"/>
      <c r="D1458" s="16"/>
      <c r="E1458" s="16"/>
      <c r="F1458" s="16"/>
      <c r="G1458" s="16"/>
      <c r="H1458" s="16"/>
    </row>
    <row r="1459" spans="1:8">
      <c r="A1459" s="16"/>
      <c r="B1459" s="16"/>
      <c r="C1459" s="16"/>
      <c r="D1459" s="16"/>
      <c r="E1459" s="16"/>
      <c r="F1459" s="16"/>
      <c r="G1459" s="16"/>
      <c r="H1459" s="16"/>
    </row>
    <row r="1460" spans="1:8">
      <c r="A1460" s="16"/>
      <c r="B1460" s="16"/>
      <c r="C1460" s="16"/>
      <c r="D1460" s="16"/>
      <c r="E1460" s="16"/>
      <c r="F1460" s="16"/>
      <c r="G1460" s="16"/>
      <c r="H1460" s="16"/>
    </row>
    <row r="1461" spans="1:8">
      <c r="A1461" s="16"/>
      <c r="B1461" s="16"/>
      <c r="C1461" s="16"/>
      <c r="D1461" s="16"/>
      <c r="E1461" s="16"/>
      <c r="F1461" s="16"/>
      <c r="G1461" s="16"/>
      <c r="H1461" s="16"/>
    </row>
    <row r="1462" spans="1:8">
      <c r="A1462" s="16"/>
      <c r="B1462" s="16"/>
      <c r="C1462" s="16"/>
      <c r="D1462" s="16"/>
      <c r="E1462" s="16"/>
      <c r="F1462" s="16"/>
      <c r="G1462" s="16"/>
      <c r="H1462" s="16"/>
    </row>
    <row r="1463" spans="1:8">
      <c r="A1463" s="16"/>
      <c r="B1463" s="16"/>
      <c r="C1463" s="16"/>
      <c r="D1463" s="16"/>
      <c r="E1463" s="16"/>
      <c r="F1463" s="16"/>
      <c r="G1463" s="16"/>
      <c r="H1463" s="16"/>
    </row>
    <row r="1464" spans="1:8">
      <c r="A1464" s="16"/>
      <c r="B1464" s="16"/>
      <c r="C1464" s="16"/>
      <c r="D1464" s="16"/>
      <c r="E1464" s="16"/>
      <c r="F1464" s="16"/>
      <c r="G1464" s="16"/>
      <c r="H1464" s="16"/>
    </row>
    <row r="1465" spans="1:8">
      <c r="A1465" s="16"/>
      <c r="B1465" s="16"/>
      <c r="C1465" s="16"/>
      <c r="D1465" s="16"/>
      <c r="E1465" s="16"/>
      <c r="F1465" s="16"/>
      <c r="G1465" s="16"/>
      <c r="H1465" s="16"/>
    </row>
    <row r="1466" spans="1:8">
      <c r="A1466" s="16"/>
      <c r="B1466" s="16"/>
      <c r="C1466" s="16"/>
      <c r="D1466" s="16"/>
      <c r="E1466" s="16"/>
      <c r="F1466" s="16"/>
      <c r="G1466" s="16"/>
      <c r="H1466" s="16"/>
    </row>
    <row r="1467" spans="1:8">
      <c r="A1467" s="16"/>
      <c r="B1467" s="16"/>
      <c r="C1467" s="16"/>
      <c r="D1467" s="16"/>
      <c r="E1467" s="16"/>
      <c r="F1467" s="16"/>
      <c r="G1467" s="16"/>
      <c r="H1467" s="16"/>
    </row>
    <row r="1468" spans="1:8">
      <c r="A1468" s="16"/>
      <c r="B1468" s="16"/>
      <c r="C1468" s="16"/>
      <c r="D1468" s="16"/>
      <c r="E1468" s="16"/>
      <c r="F1468" s="16"/>
      <c r="G1468" s="16"/>
      <c r="H1468" s="16"/>
    </row>
    <row r="1469" spans="1:8">
      <c r="A1469" s="16"/>
      <c r="B1469" s="16"/>
      <c r="C1469" s="16"/>
      <c r="D1469" s="16"/>
      <c r="E1469" s="16"/>
      <c r="F1469" s="16"/>
      <c r="G1469" s="16"/>
      <c r="H1469" s="16"/>
    </row>
    <row r="1470" spans="1:8">
      <c r="A1470" s="16"/>
      <c r="B1470" s="16"/>
      <c r="C1470" s="16"/>
      <c r="D1470" s="16"/>
      <c r="E1470" s="16"/>
      <c r="F1470" s="16"/>
      <c r="G1470" s="16"/>
      <c r="H1470" s="16"/>
    </row>
    <row r="1471" spans="1:8">
      <c r="A1471" s="16"/>
      <c r="B1471" s="16"/>
      <c r="C1471" s="16"/>
      <c r="D1471" s="16"/>
      <c r="E1471" s="16"/>
      <c r="F1471" s="16"/>
      <c r="G1471" s="16"/>
      <c r="H1471" s="16"/>
    </row>
    <row r="1472" spans="1:8">
      <c r="A1472" s="16"/>
      <c r="B1472" s="16"/>
      <c r="C1472" s="16"/>
      <c r="D1472" s="16"/>
      <c r="E1472" s="16"/>
      <c r="F1472" s="16"/>
      <c r="G1472" s="16"/>
      <c r="H1472" s="16"/>
    </row>
    <row r="1473" spans="1:8">
      <c r="A1473" s="16"/>
      <c r="B1473" s="16"/>
      <c r="C1473" s="16"/>
      <c r="D1473" s="16"/>
      <c r="E1473" s="16"/>
      <c r="F1473" s="16"/>
      <c r="G1473" s="16"/>
      <c r="H1473" s="16"/>
    </row>
    <row r="1474" spans="1:8">
      <c r="A1474" s="16"/>
      <c r="B1474" s="16"/>
      <c r="C1474" s="16"/>
      <c r="D1474" s="16"/>
      <c r="E1474" s="16"/>
      <c r="F1474" s="16"/>
      <c r="G1474" s="16"/>
      <c r="H1474" s="16"/>
    </row>
    <row r="1475" spans="1:8">
      <c r="A1475" s="16"/>
      <c r="B1475" s="16"/>
      <c r="C1475" s="16"/>
      <c r="D1475" s="16"/>
      <c r="E1475" s="16"/>
      <c r="F1475" s="16"/>
      <c r="G1475" s="16"/>
      <c r="H1475" s="16"/>
    </row>
    <row r="1476" spans="1:8">
      <c r="A1476" s="16"/>
      <c r="B1476" s="16"/>
      <c r="C1476" s="16"/>
      <c r="D1476" s="16"/>
      <c r="E1476" s="16"/>
      <c r="F1476" s="16"/>
      <c r="G1476" s="16"/>
      <c r="H1476" s="16"/>
    </row>
    <row r="1477" spans="1:8">
      <c r="A1477" s="16"/>
      <c r="B1477" s="16"/>
      <c r="C1477" s="16"/>
      <c r="D1477" s="16"/>
      <c r="E1477" s="16"/>
      <c r="F1477" s="16"/>
      <c r="G1477" s="16"/>
      <c r="H1477" s="16"/>
    </row>
    <row r="1478" spans="1:8">
      <c r="A1478" s="16"/>
      <c r="B1478" s="16"/>
      <c r="C1478" s="16"/>
      <c r="D1478" s="16"/>
      <c r="E1478" s="16"/>
      <c r="F1478" s="16"/>
      <c r="G1478" s="16"/>
      <c r="H1478" s="16"/>
    </row>
    <row r="1479" spans="1:8">
      <c r="A1479" s="16"/>
      <c r="B1479" s="16"/>
      <c r="C1479" s="16"/>
      <c r="D1479" s="16"/>
      <c r="E1479" s="16"/>
      <c r="F1479" s="16"/>
      <c r="G1479" s="16"/>
      <c r="H1479" s="16"/>
    </row>
    <row r="1480" spans="1:8">
      <c r="A1480" s="16"/>
      <c r="B1480" s="16"/>
      <c r="C1480" s="16"/>
      <c r="D1480" s="16"/>
      <c r="E1480" s="16"/>
      <c r="F1480" s="16"/>
      <c r="G1480" s="16"/>
      <c r="H1480" s="16"/>
    </row>
    <row r="1481" spans="1:8">
      <c r="A1481" s="16"/>
      <c r="B1481" s="16"/>
      <c r="C1481" s="16"/>
      <c r="D1481" s="16"/>
      <c r="E1481" s="16"/>
      <c r="F1481" s="16"/>
      <c r="G1481" s="16"/>
      <c r="H1481" s="16"/>
    </row>
    <row r="1482" spans="1:8">
      <c r="A1482" s="16"/>
      <c r="B1482" s="16"/>
      <c r="C1482" s="16"/>
      <c r="D1482" s="16"/>
      <c r="E1482" s="16"/>
      <c r="F1482" s="16"/>
      <c r="G1482" s="16"/>
      <c r="H1482" s="16"/>
    </row>
    <row r="1483" spans="1:8">
      <c r="A1483" s="16"/>
      <c r="B1483" s="16"/>
      <c r="C1483" s="16"/>
      <c r="D1483" s="16"/>
      <c r="E1483" s="16"/>
      <c r="F1483" s="16"/>
      <c r="G1483" s="16"/>
      <c r="H1483" s="16"/>
    </row>
    <row r="1484" spans="1:8">
      <c r="A1484" s="16"/>
      <c r="B1484" s="16"/>
      <c r="C1484" s="16"/>
      <c r="D1484" s="16"/>
      <c r="E1484" s="16"/>
      <c r="F1484" s="16"/>
      <c r="G1484" s="16"/>
      <c r="H1484" s="16"/>
    </row>
    <row r="1485" spans="1:8">
      <c r="A1485" s="16"/>
      <c r="B1485" s="16"/>
      <c r="C1485" s="16"/>
      <c r="D1485" s="16"/>
      <c r="E1485" s="16"/>
      <c r="F1485" s="16"/>
      <c r="G1485" s="16"/>
      <c r="H1485" s="16"/>
    </row>
    <row r="1486" spans="1:8">
      <c r="A1486" s="16"/>
      <c r="B1486" s="16"/>
      <c r="C1486" s="16"/>
      <c r="D1486" s="16"/>
      <c r="E1486" s="16"/>
      <c r="F1486" s="16"/>
      <c r="G1486" s="16"/>
      <c r="H1486" s="16"/>
    </row>
    <row r="1487" spans="1:8">
      <c r="A1487" s="16"/>
      <c r="B1487" s="16"/>
      <c r="C1487" s="16"/>
      <c r="D1487" s="16"/>
      <c r="E1487" s="16"/>
      <c r="F1487" s="16"/>
      <c r="G1487" s="16"/>
      <c r="H1487" s="16"/>
    </row>
    <row r="1488" spans="1:8">
      <c r="A1488" s="16"/>
      <c r="B1488" s="16"/>
      <c r="C1488" s="16"/>
      <c r="D1488" s="16"/>
      <c r="E1488" s="16"/>
      <c r="F1488" s="16"/>
      <c r="G1488" s="16"/>
      <c r="H1488" s="16"/>
    </row>
    <row r="1489" spans="1:8">
      <c r="A1489" s="16"/>
      <c r="B1489" s="16"/>
      <c r="C1489" s="16"/>
      <c r="D1489" s="16"/>
      <c r="E1489" s="16"/>
      <c r="F1489" s="16"/>
      <c r="G1489" s="16"/>
      <c r="H1489" s="16"/>
    </row>
    <row r="1490" spans="1:8">
      <c r="A1490" s="16"/>
      <c r="B1490" s="16"/>
      <c r="C1490" s="16"/>
      <c r="D1490" s="16"/>
      <c r="E1490" s="16"/>
      <c r="F1490" s="16"/>
      <c r="G1490" s="16"/>
      <c r="H1490" s="16"/>
    </row>
    <row r="1491" spans="1:8">
      <c r="A1491" s="16"/>
      <c r="B1491" s="16"/>
      <c r="C1491" s="16"/>
      <c r="D1491" s="16"/>
      <c r="E1491" s="16"/>
      <c r="F1491" s="16"/>
      <c r="G1491" s="16"/>
      <c r="H1491" s="16"/>
    </row>
    <row r="1492" spans="1:8">
      <c r="A1492" s="16"/>
      <c r="B1492" s="16"/>
      <c r="C1492" s="16"/>
      <c r="D1492" s="16"/>
      <c r="E1492" s="16"/>
      <c r="F1492" s="16"/>
      <c r="G1492" s="16"/>
      <c r="H1492" s="16"/>
    </row>
    <row r="1493" spans="1:8">
      <c r="A1493" s="16"/>
      <c r="B1493" s="16"/>
      <c r="C1493" s="16"/>
      <c r="D1493" s="16"/>
      <c r="E1493" s="16"/>
      <c r="F1493" s="16"/>
      <c r="G1493" s="16"/>
      <c r="H1493" s="16"/>
    </row>
    <row r="1494" spans="1:8">
      <c r="A1494" s="16"/>
      <c r="B1494" s="16"/>
      <c r="C1494" s="16"/>
      <c r="D1494" s="16"/>
      <c r="E1494" s="16"/>
      <c r="F1494" s="16"/>
      <c r="G1494" s="16"/>
      <c r="H1494" s="16"/>
    </row>
    <row r="1495" spans="1:8">
      <c r="A1495" s="16"/>
      <c r="B1495" s="16"/>
      <c r="C1495" s="16"/>
      <c r="D1495" s="16"/>
      <c r="E1495" s="16"/>
      <c r="F1495" s="16"/>
      <c r="G1495" s="16"/>
      <c r="H1495" s="16"/>
    </row>
    <row r="1496" spans="1:8">
      <c r="A1496" s="16"/>
      <c r="B1496" s="16"/>
      <c r="C1496" s="16"/>
      <c r="D1496" s="16"/>
      <c r="E1496" s="16"/>
      <c r="F1496" s="16"/>
      <c r="G1496" s="16"/>
      <c r="H1496" s="16"/>
    </row>
    <row r="1497" spans="1:8">
      <c r="A1497" s="16"/>
      <c r="B1497" s="16"/>
      <c r="C1497" s="16"/>
      <c r="D1497" s="16"/>
      <c r="E1497" s="16"/>
      <c r="F1497" s="16"/>
      <c r="G1497" s="16"/>
      <c r="H1497" s="16"/>
    </row>
    <row r="1498" spans="1:8">
      <c r="A1498" s="16"/>
      <c r="B1498" s="16"/>
      <c r="C1498" s="16"/>
      <c r="D1498" s="16"/>
      <c r="E1498" s="16"/>
      <c r="F1498" s="16"/>
      <c r="G1498" s="16"/>
      <c r="H1498" s="16"/>
    </row>
    <row r="1499" spans="1:8">
      <c r="A1499" s="16"/>
      <c r="B1499" s="16"/>
      <c r="C1499" s="16"/>
      <c r="D1499" s="16"/>
      <c r="E1499" s="16"/>
      <c r="F1499" s="16"/>
      <c r="G1499" s="16"/>
      <c r="H1499" s="16"/>
    </row>
    <row r="1500" spans="1:8">
      <c r="A1500" s="16"/>
      <c r="B1500" s="16"/>
      <c r="C1500" s="16"/>
      <c r="D1500" s="16"/>
      <c r="E1500" s="16"/>
      <c r="F1500" s="16"/>
      <c r="G1500" s="16"/>
      <c r="H1500" s="16"/>
    </row>
    <row r="1501" spans="1:8">
      <c r="A1501" s="16"/>
      <c r="B1501" s="16"/>
      <c r="C1501" s="16"/>
      <c r="D1501" s="16"/>
      <c r="E1501" s="16"/>
      <c r="F1501" s="16"/>
      <c r="G1501" s="16"/>
      <c r="H1501" s="16"/>
    </row>
    <row r="1502" spans="1:8">
      <c r="A1502" s="16"/>
      <c r="B1502" s="16"/>
      <c r="C1502" s="16"/>
      <c r="D1502" s="16"/>
      <c r="E1502" s="16"/>
      <c r="F1502" s="16"/>
      <c r="G1502" s="16"/>
      <c r="H1502" s="16"/>
    </row>
    <row r="1503" spans="1:8">
      <c r="A1503" s="16"/>
      <c r="B1503" s="16"/>
      <c r="C1503" s="16"/>
      <c r="D1503" s="16"/>
      <c r="E1503" s="16"/>
      <c r="F1503" s="16"/>
      <c r="G1503" s="16"/>
      <c r="H1503" s="16"/>
    </row>
    <row r="1504" spans="1:8">
      <c r="A1504" s="16"/>
      <c r="B1504" s="16"/>
      <c r="C1504" s="16"/>
      <c r="D1504" s="16"/>
      <c r="E1504" s="16"/>
      <c r="F1504" s="16"/>
      <c r="G1504" s="16"/>
      <c r="H1504" s="16"/>
    </row>
    <row r="1505" spans="1:8">
      <c r="A1505" s="16"/>
      <c r="B1505" s="16"/>
      <c r="C1505" s="16"/>
      <c r="D1505" s="16"/>
      <c r="E1505" s="16"/>
      <c r="F1505" s="16"/>
      <c r="G1505" s="16"/>
      <c r="H1505" s="16"/>
    </row>
    <row r="1506" spans="1:8">
      <c r="A1506" s="16"/>
      <c r="B1506" s="16"/>
      <c r="C1506" s="16"/>
      <c r="D1506" s="16"/>
      <c r="E1506" s="16"/>
      <c r="F1506" s="16"/>
      <c r="G1506" s="16"/>
      <c r="H1506" s="16"/>
    </row>
    <row r="1507" spans="1:8">
      <c r="A1507" s="16"/>
      <c r="B1507" s="16"/>
      <c r="C1507" s="16"/>
      <c r="D1507" s="16"/>
      <c r="E1507" s="16"/>
      <c r="F1507" s="16"/>
      <c r="G1507" s="16"/>
      <c r="H1507" s="16"/>
    </row>
    <row r="1508" spans="1:8">
      <c r="A1508" s="16"/>
      <c r="B1508" s="16"/>
      <c r="C1508" s="16"/>
      <c r="D1508" s="16"/>
      <c r="E1508" s="16"/>
      <c r="F1508" s="16"/>
      <c r="G1508" s="16"/>
      <c r="H1508" s="16"/>
    </row>
    <row r="1509" spans="1:8">
      <c r="A1509" s="16"/>
      <c r="B1509" s="16"/>
      <c r="C1509" s="16"/>
      <c r="D1509" s="16"/>
      <c r="E1509" s="16"/>
      <c r="F1509" s="16"/>
      <c r="G1509" s="16"/>
      <c r="H1509" s="16"/>
    </row>
    <row r="1510" spans="1:8">
      <c r="A1510" s="16"/>
      <c r="B1510" s="16"/>
      <c r="C1510" s="16"/>
      <c r="D1510" s="16"/>
      <c r="E1510" s="16"/>
      <c r="F1510" s="16"/>
      <c r="G1510" s="16"/>
      <c r="H1510" s="16"/>
    </row>
    <row r="1511" spans="1:8">
      <c r="A1511" s="16"/>
      <c r="B1511" s="16"/>
      <c r="C1511" s="16"/>
      <c r="D1511" s="16"/>
      <c r="E1511" s="16"/>
      <c r="F1511" s="16"/>
      <c r="G1511" s="16"/>
      <c r="H1511" s="16"/>
    </row>
    <row r="1512" spans="1:8">
      <c r="A1512" s="16"/>
      <c r="B1512" s="16"/>
      <c r="C1512" s="16"/>
      <c r="D1512" s="16"/>
      <c r="E1512" s="16"/>
      <c r="F1512" s="16"/>
      <c r="G1512" s="16"/>
      <c r="H1512" s="16"/>
    </row>
    <row r="1513" spans="1:8">
      <c r="A1513" s="16"/>
      <c r="B1513" s="16"/>
      <c r="C1513" s="16"/>
      <c r="D1513" s="16"/>
      <c r="E1513" s="16"/>
      <c r="F1513" s="16"/>
      <c r="G1513" s="16"/>
      <c r="H1513" s="16"/>
    </row>
    <row r="1514" spans="1:8">
      <c r="A1514" s="16"/>
      <c r="B1514" s="16"/>
      <c r="C1514" s="16"/>
      <c r="D1514" s="16"/>
      <c r="E1514" s="16"/>
      <c r="F1514" s="16"/>
      <c r="G1514" s="16"/>
      <c r="H1514" s="16"/>
    </row>
    <row r="1515" spans="1:8">
      <c r="A1515" s="16"/>
      <c r="B1515" s="16"/>
      <c r="C1515" s="16"/>
      <c r="D1515" s="16"/>
      <c r="E1515" s="16"/>
      <c r="F1515" s="16"/>
      <c r="G1515" s="16"/>
      <c r="H1515" s="16"/>
    </row>
    <row r="1516" spans="1:8">
      <c r="A1516" s="16"/>
      <c r="B1516" s="16"/>
      <c r="C1516" s="16"/>
      <c r="D1516" s="16"/>
      <c r="E1516" s="16"/>
      <c r="F1516" s="16"/>
      <c r="G1516" s="16"/>
      <c r="H1516" s="16"/>
    </row>
    <row r="1517" spans="1:8">
      <c r="A1517" s="16"/>
      <c r="B1517" s="16"/>
      <c r="C1517" s="16"/>
      <c r="D1517" s="16"/>
      <c r="E1517" s="16"/>
      <c r="F1517" s="16"/>
      <c r="G1517" s="16"/>
      <c r="H1517" s="16"/>
    </row>
    <row r="1518" spans="1:8">
      <c r="A1518" s="16"/>
      <c r="B1518" s="16"/>
      <c r="C1518" s="16"/>
      <c r="D1518" s="16"/>
      <c r="E1518" s="16"/>
      <c r="F1518" s="16"/>
      <c r="G1518" s="16"/>
      <c r="H1518" s="16"/>
    </row>
    <row r="1519" spans="1:8">
      <c r="A1519" s="16"/>
      <c r="B1519" s="16"/>
      <c r="C1519" s="16"/>
      <c r="D1519" s="16"/>
      <c r="E1519" s="16"/>
      <c r="F1519" s="16"/>
      <c r="G1519" s="16"/>
      <c r="H1519" s="16"/>
    </row>
    <row r="1520" spans="1:8">
      <c r="A1520" s="16"/>
      <c r="B1520" s="16"/>
      <c r="C1520" s="16"/>
      <c r="D1520" s="16"/>
      <c r="E1520" s="16"/>
      <c r="F1520" s="16"/>
      <c r="G1520" s="16"/>
      <c r="H1520" s="16"/>
    </row>
    <row r="1521" spans="1:8">
      <c r="A1521" s="16"/>
      <c r="B1521" s="16"/>
      <c r="C1521" s="16"/>
      <c r="D1521" s="16"/>
      <c r="E1521" s="16"/>
      <c r="F1521" s="16"/>
      <c r="G1521" s="16"/>
      <c r="H1521" s="16"/>
    </row>
    <row r="1522" spans="1:8">
      <c r="A1522" s="16"/>
      <c r="B1522" s="16"/>
      <c r="C1522" s="16"/>
      <c r="D1522" s="16"/>
      <c r="E1522" s="16"/>
      <c r="F1522" s="16"/>
      <c r="G1522" s="16"/>
      <c r="H1522" s="16"/>
    </row>
    <row r="1523" spans="1:8">
      <c r="A1523" s="16"/>
      <c r="B1523" s="16"/>
      <c r="C1523" s="16"/>
      <c r="D1523" s="16"/>
      <c r="E1523" s="16"/>
      <c r="F1523" s="16"/>
      <c r="G1523" s="16"/>
      <c r="H1523" s="16"/>
    </row>
    <row r="1524" spans="1:8">
      <c r="A1524" s="16"/>
      <c r="B1524" s="16"/>
      <c r="C1524" s="16"/>
      <c r="D1524" s="16"/>
      <c r="E1524" s="16"/>
      <c r="F1524" s="16"/>
      <c r="G1524" s="16"/>
      <c r="H1524" s="16"/>
    </row>
    <row r="1525" spans="1:8">
      <c r="A1525" s="16"/>
      <c r="B1525" s="16"/>
      <c r="C1525" s="16"/>
      <c r="D1525" s="16"/>
      <c r="E1525" s="16"/>
      <c r="F1525" s="16"/>
      <c r="G1525" s="16"/>
      <c r="H1525" s="16"/>
    </row>
    <row r="1526" spans="1:8">
      <c r="A1526" s="16"/>
      <c r="B1526" s="16"/>
      <c r="C1526" s="16"/>
      <c r="D1526" s="16"/>
      <c r="E1526" s="16"/>
      <c r="F1526" s="16"/>
      <c r="G1526" s="16"/>
      <c r="H1526" s="16"/>
    </row>
    <row r="1527" spans="1:8">
      <c r="A1527" s="16"/>
      <c r="B1527" s="16"/>
      <c r="C1527" s="16"/>
      <c r="D1527" s="16"/>
      <c r="E1527" s="16"/>
      <c r="F1527" s="16"/>
      <c r="G1527" s="16"/>
      <c r="H1527" s="16"/>
    </row>
    <row r="1528" spans="1:8">
      <c r="A1528" s="16"/>
      <c r="B1528" s="16"/>
      <c r="C1528" s="16"/>
      <c r="D1528" s="16"/>
      <c r="E1528" s="16"/>
      <c r="F1528" s="16"/>
      <c r="G1528" s="16"/>
      <c r="H1528" s="16"/>
    </row>
    <row r="1529" spans="1:8">
      <c r="A1529" s="16"/>
      <c r="B1529" s="16"/>
      <c r="C1529" s="16"/>
      <c r="D1529" s="16"/>
      <c r="E1529" s="16"/>
      <c r="F1529" s="16"/>
      <c r="G1529" s="16"/>
      <c r="H1529" s="16"/>
    </row>
    <row r="1530" spans="1:8">
      <c r="A1530" s="16"/>
      <c r="B1530" s="16"/>
      <c r="C1530" s="16"/>
      <c r="D1530" s="16"/>
      <c r="E1530" s="16"/>
      <c r="F1530" s="16"/>
      <c r="G1530" s="16"/>
      <c r="H1530" s="16"/>
    </row>
    <row r="1531" spans="1:8">
      <c r="A1531" s="16"/>
      <c r="B1531" s="16"/>
      <c r="C1531" s="16"/>
      <c r="D1531" s="16"/>
      <c r="E1531" s="16"/>
      <c r="F1531" s="16"/>
      <c r="G1531" s="16"/>
      <c r="H1531" s="16"/>
    </row>
    <row r="1532" spans="1:8">
      <c r="A1532" s="16"/>
      <c r="B1532" s="16"/>
      <c r="C1532" s="16"/>
      <c r="D1532" s="16"/>
      <c r="E1532" s="16"/>
      <c r="F1532" s="16"/>
      <c r="G1532" s="16"/>
      <c r="H1532" s="16"/>
    </row>
    <row r="1533" spans="1:8">
      <c r="A1533" s="16"/>
      <c r="B1533" s="16"/>
      <c r="C1533" s="16"/>
      <c r="D1533" s="16"/>
      <c r="E1533" s="16"/>
      <c r="F1533" s="16"/>
      <c r="G1533" s="16"/>
      <c r="H1533" s="16"/>
    </row>
    <row r="1534" spans="1:8">
      <c r="A1534" s="16"/>
      <c r="B1534" s="16"/>
      <c r="C1534" s="16"/>
      <c r="D1534" s="16"/>
      <c r="E1534" s="16"/>
      <c r="F1534" s="16"/>
      <c r="G1534" s="16"/>
      <c r="H1534" s="16"/>
    </row>
    <row r="1535" spans="1:8">
      <c r="A1535" s="16"/>
      <c r="B1535" s="16"/>
      <c r="C1535" s="16"/>
      <c r="D1535" s="16"/>
      <c r="E1535" s="16"/>
      <c r="F1535" s="16"/>
      <c r="G1535" s="16"/>
      <c r="H1535" s="16"/>
    </row>
    <row r="1536" spans="1:8">
      <c r="A1536" s="16"/>
      <c r="B1536" s="16"/>
      <c r="C1536" s="16"/>
      <c r="D1536" s="16"/>
      <c r="E1536" s="16"/>
      <c r="F1536" s="16"/>
      <c r="G1536" s="16"/>
      <c r="H1536" s="16"/>
    </row>
    <row r="1537" spans="1:8">
      <c r="A1537" s="16"/>
      <c r="B1537" s="16"/>
      <c r="C1537" s="16"/>
      <c r="D1537" s="16"/>
      <c r="E1537" s="16"/>
      <c r="F1537" s="16"/>
      <c r="G1537" s="16"/>
      <c r="H1537" s="16"/>
    </row>
    <row r="1538" spans="1:8">
      <c r="A1538" s="16"/>
      <c r="B1538" s="16"/>
      <c r="C1538" s="16"/>
      <c r="D1538" s="16"/>
      <c r="E1538" s="16"/>
      <c r="F1538" s="16"/>
      <c r="G1538" s="16"/>
      <c r="H1538" s="16"/>
    </row>
    <row r="1539" spans="1:8">
      <c r="A1539" s="16"/>
      <c r="B1539" s="16"/>
      <c r="C1539" s="16"/>
      <c r="D1539" s="16"/>
      <c r="E1539" s="16"/>
      <c r="F1539" s="16"/>
      <c r="G1539" s="16"/>
      <c r="H1539" s="16"/>
    </row>
    <row r="1540" spans="1:8">
      <c r="A1540" s="16"/>
      <c r="B1540" s="16"/>
      <c r="C1540" s="16"/>
      <c r="D1540" s="16"/>
      <c r="E1540" s="16"/>
      <c r="F1540" s="16"/>
      <c r="G1540" s="16"/>
      <c r="H1540" s="16"/>
    </row>
    <row r="1541" spans="1:8">
      <c r="A1541" s="16"/>
      <c r="B1541" s="16"/>
      <c r="C1541" s="16"/>
      <c r="D1541" s="16"/>
      <c r="E1541" s="16"/>
      <c r="F1541" s="16"/>
      <c r="G1541" s="16"/>
      <c r="H1541" s="16"/>
    </row>
    <row r="1542" spans="1:8">
      <c r="A1542" s="16"/>
      <c r="B1542" s="16"/>
      <c r="C1542" s="16"/>
      <c r="D1542" s="16"/>
      <c r="E1542" s="16"/>
      <c r="F1542" s="16"/>
      <c r="G1542" s="16"/>
      <c r="H1542" s="16"/>
    </row>
    <row r="1543" spans="1:8">
      <c r="A1543" s="16"/>
      <c r="B1543" s="16"/>
      <c r="C1543" s="16"/>
      <c r="D1543" s="16"/>
      <c r="E1543" s="16"/>
      <c r="F1543" s="16"/>
      <c r="G1543" s="16"/>
      <c r="H1543" s="16"/>
    </row>
    <row r="1544" spans="1:8">
      <c r="A1544" s="16"/>
      <c r="B1544" s="16"/>
      <c r="C1544" s="16"/>
      <c r="D1544" s="16"/>
      <c r="E1544" s="16"/>
      <c r="F1544" s="16"/>
      <c r="G1544" s="16"/>
      <c r="H1544" s="16"/>
    </row>
    <row r="1545" spans="1:8">
      <c r="A1545" s="16"/>
      <c r="B1545" s="16"/>
      <c r="C1545" s="16"/>
      <c r="D1545" s="16"/>
      <c r="E1545" s="16"/>
      <c r="F1545" s="16"/>
      <c r="G1545" s="16"/>
      <c r="H1545" s="16"/>
    </row>
    <row r="1546" spans="1:8">
      <c r="A1546" s="16"/>
      <c r="B1546" s="16"/>
      <c r="C1546" s="16"/>
      <c r="D1546" s="16"/>
      <c r="E1546" s="16"/>
      <c r="F1546" s="16"/>
      <c r="G1546" s="16"/>
      <c r="H1546" s="16"/>
    </row>
    <row r="1547" spans="1:8">
      <c r="A1547" s="16"/>
      <c r="B1547" s="16"/>
      <c r="C1547" s="16"/>
      <c r="D1547" s="16"/>
      <c r="E1547" s="16"/>
      <c r="F1547" s="16"/>
      <c r="G1547" s="16"/>
      <c r="H1547" s="16"/>
    </row>
    <row r="1548" spans="1:8">
      <c r="A1548" s="16"/>
      <c r="B1548" s="16"/>
      <c r="C1548" s="16"/>
      <c r="D1548" s="16"/>
      <c r="E1548" s="16"/>
      <c r="F1548" s="16"/>
      <c r="G1548" s="16"/>
      <c r="H1548" s="16"/>
    </row>
    <row r="1549" spans="1:8">
      <c r="A1549" s="16"/>
      <c r="B1549" s="16"/>
      <c r="C1549" s="16"/>
      <c r="D1549" s="16"/>
      <c r="E1549" s="16"/>
      <c r="F1549" s="16"/>
      <c r="G1549" s="16"/>
      <c r="H1549" s="16"/>
    </row>
    <row r="1550" spans="1:8">
      <c r="A1550" s="16"/>
      <c r="B1550" s="16"/>
      <c r="C1550" s="16"/>
      <c r="D1550" s="16"/>
      <c r="E1550" s="16"/>
      <c r="F1550" s="16"/>
      <c r="G1550" s="16"/>
      <c r="H1550" s="16"/>
    </row>
    <row r="1551" spans="1:8">
      <c r="A1551" s="16"/>
      <c r="B1551" s="16"/>
      <c r="C1551" s="16"/>
      <c r="D1551" s="16"/>
      <c r="E1551" s="16"/>
      <c r="F1551" s="16"/>
      <c r="G1551" s="16"/>
      <c r="H1551" s="16"/>
    </row>
    <row r="1552" spans="1:8">
      <c r="A1552" s="16"/>
      <c r="B1552" s="16"/>
      <c r="C1552" s="16"/>
      <c r="D1552" s="16"/>
      <c r="E1552" s="16"/>
      <c r="F1552" s="16"/>
      <c r="G1552" s="16"/>
      <c r="H1552" s="16"/>
    </row>
    <row r="1553" spans="1:8">
      <c r="A1553" s="16"/>
      <c r="B1553" s="16"/>
      <c r="C1553" s="16"/>
      <c r="D1553" s="16"/>
      <c r="E1553" s="16"/>
      <c r="F1553" s="16"/>
      <c r="G1553" s="16"/>
      <c r="H1553" s="16"/>
    </row>
    <row r="1554" spans="1:8">
      <c r="A1554" s="16"/>
      <c r="B1554" s="16"/>
      <c r="C1554" s="16"/>
      <c r="D1554" s="16"/>
      <c r="E1554" s="16"/>
      <c r="F1554" s="16"/>
      <c r="G1554" s="16"/>
      <c r="H1554" s="16"/>
    </row>
    <row r="1555" spans="1:8">
      <c r="A1555" s="16"/>
      <c r="B1555" s="16"/>
      <c r="C1555" s="16"/>
      <c r="D1555" s="16"/>
      <c r="E1555" s="16"/>
      <c r="F1555" s="16"/>
      <c r="G1555" s="16"/>
      <c r="H1555" s="16"/>
    </row>
    <row r="1556" spans="1:8">
      <c r="A1556" s="16"/>
      <c r="B1556" s="16"/>
      <c r="C1556" s="16"/>
      <c r="D1556" s="16"/>
      <c r="E1556" s="16"/>
      <c r="F1556" s="16"/>
      <c r="G1556" s="16"/>
      <c r="H1556" s="16"/>
    </row>
    <row r="1557" spans="1:8">
      <c r="A1557" s="16"/>
      <c r="B1557" s="16"/>
      <c r="C1557" s="16"/>
      <c r="D1557" s="16"/>
      <c r="E1557" s="16"/>
      <c r="F1557" s="16"/>
      <c r="G1557" s="16"/>
      <c r="H1557" s="16"/>
    </row>
    <row r="1558" spans="1:8">
      <c r="A1558" s="16"/>
      <c r="B1558" s="16"/>
      <c r="C1558" s="16"/>
      <c r="D1558" s="16"/>
      <c r="E1558" s="16"/>
      <c r="F1558" s="16"/>
      <c r="G1558" s="16"/>
      <c r="H1558" s="16"/>
    </row>
    <row r="1559" spans="1:8">
      <c r="A1559" s="16"/>
      <c r="B1559" s="16"/>
      <c r="C1559" s="16"/>
      <c r="D1559" s="16"/>
      <c r="E1559" s="16"/>
      <c r="F1559" s="16"/>
      <c r="G1559" s="16"/>
      <c r="H1559" s="16"/>
    </row>
    <row r="1560" spans="1:8">
      <c r="A1560" s="16"/>
      <c r="B1560" s="16"/>
      <c r="C1560" s="16"/>
      <c r="D1560" s="16"/>
      <c r="E1560" s="16"/>
      <c r="F1560" s="16"/>
      <c r="G1560" s="16"/>
      <c r="H1560" s="16"/>
    </row>
    <row r="1561" spans="1:8">
      <c r="A1561" s="16"/>
      <c r="B1561" s="16"/>
      <c r="C1561" s="16"/>
      <c r="D1561" s="16"/>
      <c r="E1561" s="16"/>
      <c r="F1561" s="16"/>
      <c r="G1561" s="16"/>
      <c r="H1561" s="16"/>
    </row>
    <row r="1562" spans="1:8">
      <c r="A1562" s="16"/>
      <c r="B1562" s="16"/>
      <c r="C1562" s="16"/>
      <c r="D1562" s="16"/>
      <c r="E1562" s="16"/>
      <c r="F1562" s="16"/>
      <c r="G1562" s="16"/>
      <c r="H1562" s="16"/>
    </row>
    <row r="1563" spans="1:8">
      <c r="A1563" s="16"/>
      <c r="B1563" s="16"/>
      <c r="C1563" s="16"/>
      <c r="D1563" s="16"/>
      <c r="E1563" s="16"/>
      <c r="F1563" s="16"/>
      <c r="G1563" s="16"/>
      <c r="H1563" s="16"/>
    </row>
    <row r="1564" spans="1:8">
      <c r="A1564" s="16"/>
      <c r="B1564" s="16"/>
      <c r="C1564" s="16"/>
      <c r="D1564" s="16"/>
      <c r="E1564" s="16"/>
      <c r="F1564" s="16"/>
      <c r="G1564" s="16"/>
      <c r="H1564" s="16"/>
    </row>
    <row r="1565" spans="1:8">
      <c r="A1565" s="16"/>
      <c r="B1565" s="16"/>
      <c r="C1565" s="16"/>
      <c r="D1565" s="16"/>
      <c r="E1565" s="16"/>
      <c r="F1565" s="16"/>
      <c r="G1565" s="16"/>
      <c r="H1565" s="16"/>
    </row>
    <row r="1566" spans="1:8">
      <c r="A1566" s="16"/>
      <c r="B1566" s="16"/>
      <c r="C1566" s="16"/>
      <c r="D1566" s="16"/>
      <c r="E1566" s="16"/>
      <c r="F1566" s="16"/>
      <c r="G1566" s="16"/>
      <c r="H1566" s="16"/>
    </row>
    <row r="1567" spans="1:8">
      <c r="A1567" s="16"/>
      <c r="B1567" s="16"/>
      <c r="C1567" s="16"/>
      <c r="D1567" s="16"/>
      <c r="E1567" s="16"/>
      <c r="F1567" s="16"/>
      <c r="G1567" s="16"/>
      <c r="H1567" s="16"/>
    </row>
    <row r="1568" spans="1:8">
      <c r="A1568" s="16"/>
      <c r="B1568" s="16"/>
      <c r="C1568" s="16"/>
      <c r="D1568" s="16"/>
      <c r="E1568" s="16"/>
      <c r="F1568" s="16"/>
      <c r="G1568" s="16"/>
      <c r="H1568" s="16"/>
    </row>
    <row r="1569" spans="1:8">
      <c r="A1569" s="16"/>
      <c r="B1569" s="16"/>
      <c r="C1569" s="16"/>
      <c r="D1569" s="16"/>
      <c r="E1569" s="16"/>
      <c r="F1569" s="16"/>
      <c r="G1569" s="16"/>
      <c r="H1569" s="16"/>
    </row>
    <row r="1570" spans="1:8">
      <c r="A1570" s="16"/>
      <c r="B1570" s="16"/>
      <c r="C1570" s="16"/>
      <c r="D1570" s="16"/>
      <c r="E1570" s="16"/>
      <c r="F1570" s="16"/>
      <c r="G1570" s="16"/>
      <c r="H1570" s="16"/>
    </row>
    <row r="1571" spans="1:8">
      <c r="A1571" s="16"/>
      <c r="B1571" s="16"/>
      <c r="C1571" s="16"/>
      <c r="D1571" s="16"/>
      <c r="E1571" s="16"/>
      <c r="F1571" s="16"/>
      <c r="G1571" s="16"/>
      <c r="H1571" s="16"/>
    </row>
    <row r="1572" spans="1:8">
      <c r="A1572" s="16"/>
      <c r="B1572" s="16"/>
      <c r="C1572" s="16"/>
      <c r="D1572" s="16"/>
      <c r="E1572" s="16"/>
      <c r="F1572" s="16"/>
      <c r="G1572" s="16"/>
      <c r="H1572" s="16"/>
    </row>
    <row r="1573" spans="1:8">
      <c r="A1573" s="16"/>
      <c r="B1573" s="16"/>
      <c r="C1573" s="16"/>
      <c r="D1573" s="16"/>
      <c r="E1573" s="16"/>
      <c r="F1573" s="16"/>
      <c r="G1573" s="16"/>
      <c r="H1573" s="16"/>
    </row>
    <row r="1574" spans="1:8">
      <c r="A1574" s="16"/>
      <c r="B1574" s="16"/>
      <c r="C1574" s="16"/>
      <c r="D1574" s="16"/>
      <c r="E1574" s="16"/>
      <c r="F1574" s="16"/>
      <c r="G1574" s="16"/>
      <c r="H1574" s="16"/>
    </row>
    <row r="1575" spans="1:8">
      <c r="A1575" s="16"/>
      <c r="B1575" s="16"/>
      <c r="C1575" s="16"/>
      <c r="D1575" s="16"/>
      <c r="E1575" s="16"/>
      <c r="F1575" s="16"/>
      <c r="G1575" s="16"/>
      <c r="H1575" s="16"/>
    </row>
    <row r="1576" spans="1:8">
      <c r="A1576" s="16"/>
      <c r="B1576" s="16"/>
      <c r="C1576" s="16"/>
      <c r="D1576" s="16"/>
      <c r="E1576" s="16"/>
      <c r="F1576" s="16"/>
      <c r="G1576" s="16"/>
      <c r="H1576" s="16"/>
    </row>
    <row r="1577" spans="1:8">
      <c r="A1577" s="16"/>
      <c r="B1577" s="16"/>
      <c r="C1577" s="16"/>
      <c r="D1577" s="16"/>
      <c r="E1577" s="16"/>
      <c r="F1577" s="16"/>
      <c r="G1577" s="16"/>
      <c r="H1577" s="16"/>
    </row>
    <row r="1578" spans="1:8">
      <c r="A1578" s="16"/>
      <c r="B1578" s="16"/>
      <c r="C1578" s="16"/>
      <c r="D1578" s="16"/>
      <c r="E1578" s="16"/>
      <c r="F1578" s="16"/>
      <c r="G1578" s="16"/>
      <c r="H1578" s="16"/>
    </row>
    <row r="1579" spans="1:8">
      <c r="A1579" s="16"/>
      <c r="B1579" s="16"/>
      <c r="C1579" s="16"/>
      <c r="D1579" s="16"/>
      <c r="E1579" s="16"/>
      <c r="F1579" s="16"/>
      <c r="G1579" s="16"/>
      <c r="H1579" s="16"/>
    </row>
    <row r="1580" spans="1:8">
      <c r="A1580" s="16"/>
      <c r="B1580" s="16"/>
      <c r="C1580" s="16"/>
      <c r="D1580" s="16"/>
      <c r="E1580" s="16"/>
      <c r="F1580" s="16"/>
      <c r="G1580" s="16"/>
      <c r="H1580" s="16"/>
    </row>
    <row r="1581" spans="1:8">
      <c r="A1581" s="16"/>
      <c r="B1581" s="16"/>
      <c r="C1581" s="16"/>
      <c r="D1581" s="16"/>
      <c r="E1581" s="16"/>
      <c r="F1581" s="16"/>
      <c r="G1581" s="16"/>
      <c r="H1581" s="16"/>
    </row>
    <row r="1582" spans="1:8">
      <c r="A1582" s="16"/>
      <c r="B1582" s="16"/>
      <c r="C1582" s="16"/>
      <c r="D1582" s="16"/>
      <c r="E1582" s="16"/>
      <c r="F1582" s="16"/>
      <c r="G1582" s="16"/>
      <c r="H1582" s="16"/>
    </row>
    <row r="1583" spans="1:8">
      <c r="A1583" s="16"/>
      <c r="B1583" s="16"/>
      <c r="C1583" s="16"/>
      <c r="D1583" s="16"/>
      <c r="E1583" s="16"/>
      <c r="F1583" s="16"/>
      <c r="G1583" s="16"/>
      <c r="H1583" s="16"/>
    </row>
    <row r="1584" spans="1:8">
      <c r="A1584" s="16"/>
      <c r="B1584" s="16"/>
      <c r="C1584" s="16"/>
      <c r="D1584" s="16"/>
      <c r="E1584" s="16"/>
      <c r="F1584" s="16"/>
      <c r="G1584" s="16"/>
      <c r="H1584" s="16"/>
    </row>
    <row r="1585" spans="1:8">
      <c r="A1585" s="16"/>
      <c r="B1585" s="16"/>
      <c r="C1585" s="16"/>
      <c r="D1585" s="16"/>
      <c r="E1585" s="16"/>
      <c r="F1585" s="16"/>
      <c r="G1585" s="16"/>
      <c r="H1585" s="16"/>
    </row>
    <row r="1586" spans="1:8">
      <c r="A1586" s="16"/>
      <c r="B1586" s="16"/>
      <c r="C1586" s="16"/>
      <c r="D1586" s="16"/>
      <c r="E1586" s="16"/>
      <c r="F1586" s="16"/>
      <c r="G1586" s="16"/>
      <c r="H1586" s="16"/>
    </row>
    <row r="1587" spans="1:8">
      <c r="A1587" s="16"/>
      <c r="B1587" s="16"/>
      <c r="C1587" s="16"/>
      <c r="D1587" s="16"/>
      <c r="E1587" s="16"/>
      <c r="F1587" s="16"/>
      <c r="G1587" s="16"/>
      <c r="H1587" s="16"/>
    </row>
    <row r="1588" spans="1:8">
      <c r="A1588" s="16"/>
      <c r="B1588" s="16"/>
      <c r="C1588" s="16"/>
      <c r="D1588" s="16"/>
      <c r="E1588" s="16"/>
      <c r="F1588" s="16"/>
      <c r="G1588" s="16"/>
      <c r="H1588" s="16"/>
    </row>
    <row r="1589" spans="1:8">
      <c r="A1589" s="16"/>
      <c r="B1589" s="16"/>
      <c r="C1589" s="16"/>
      <c r="D1589" s="16"/>
      <c r="E1589" s="16"/>
      <c r="F1589" s="16"/>
      <c r="G1589" s="16"/>
      <c r="H1589" s="16"/>
    </row>
    <row r="1590" spans="1:8">
      <c r="A1590" s="16"/>
      <c r="B1590" s="16"/>
      <c r="C1590" s="16"/>
      <c r="D1590" s="16"/>
      <c r="E1590" s="16"/>
      <c r="F1590" s="16"/>
      <c r="G1590" s="16"/>
      <c r="H1590" s="16"/>
    </row>
    <row r="1591" spans="1:8">
      <c r="A1591" s="16"/>
      <c r="B1591" s="16"/>
      <c r="C1591" s="16"/>
      <c r="D1591" s="16"/>
      <c r="E1591" s="16"/>
      <c r="F1591" s="16"/>
      <c r="G1591" s="16"/>
      <c r="H1591" s="16"/>
    </row>
    <row r="1592" spans="1:8">
      <c r="A1592" s="16"/>
      <c r="B1592" s="16"/>
      <c r="C1592" s="16"/>
      <c r="D1592" s="16"/>
      <c r="E1592" s="16"/>
      <c r="F1592" s="16"/>
      <c r="G1592" s="16"/>
      <c r="H1592" s="16"/>
    </row>
    <row r="1593" spans="1:8">
      <c r="A1593" s="16"/>
      <c r="B1593" s="16"/>
      <c r="C1593" s="16"/>
      <c r="D1593" s="16"/>
      <c r="E1593" s="16"/>
      <c r="F1593" s="16"/>
      <c r="G1593" s="16"/>
      <c r="H1593" s="16"/>
    </row>
    <row r="1594" spans="1:8">
      <c r="A1594" s="16"/>
      <c r="B1594" s="16"/>
      <c r="C1594" s="16"/>
      <c r="D1594" s="16"/>
      <c r="E1594" s="16"/>
      <c r="F1594" s="16"/>
      <c r="G1594" s="16"/>
      <c r="H1594" s="16"/>
    </row>
    <row r="1595" spans="1:8">
      <c r="A1595" s="16"/>
      <c r="B1595" s="16"/>
      <c r="C1595" s="16"/>
      <c r="D1595" s="16"/>
      <c r="E1595" s="16"/>
      <c r="F1595" s="16"/>
      <c r="G1595" s="16"/>
      <c r="H1595" s="16"/>
    </row>
    <row r="1596" spans="1:8">
      <c r="A1596" s="16"/>
      <c r="B1596" s="16"/>
      <c r="C1596" s="16"/>
      <c r="D1596" s="16"/>
      <c r="E1596" s="16"/>
      <c r="F1596" s="16"/>
      <c r="G1596" s="16"/>
      <c r="H1596" s="16"/>
    </row>
    <row r="1597" spans="1:8">
      <c r="A1597" s="16"/>
      <c r="B1597" s="16"/>
      <c r="C1597" s="16"/>
      <c r="D1597" s="16"/>
      <c r="E1597" s="16"/>
      <c r="F1597" s="16"/>
      <c r="G1597" s="16"/>
      <c r="H1597" s="16"/>
    </row>
    <row r="1598" spans="1:8">
      <c r="A1598" s="16"/>
      <c r="B1598" s="16"/>
      <c r="C1598" s="16"/>
      <c r="D1598" s="16"/>
      <c r="E1598" s="16"/>
      <c r="F1598" s="16"/>
      <c r="G1598" s="16"/>
      <c r="H1598" s="16"/>
    </row>
    <row r="1599" spans="1:8">
      <c r="A1599" s="16"/>
      <c r="B1599" s="16"/>
      <c r="C1599" s="16"/>
      <c r="D1599" s="16"/>
      <c r="E1599" s="16"/>
      <c r="F1599" s="16"/>
      <c r="G1599" s="16"/>
      <c r="H1599" s="16"/>
    </row>
    <row r="1600" spans="1:8">
      <c r="A1600" s="16"/>
      <c r="B1600" s="16"/>
      <c r="C1600" s="16"/>
      <c r="D1600" s="16"/>
      <c r="E1600" s="16"/>
      <c r="F1600" s="16"/>
      <c r="G1600" s="16"/>
      <c r="H1600" s="16"/>
    </row>
    <row r="1601" spans="1:8">
      <c r="A1601" s="16"/>
      <c r="B1601" s="16"/>
      <c r="C1601" s="16"/>
      <c r="D1601" s="16"/>
      <c r="E1601" s="16"/>
      <c r="F1601" s="16"/>
      <c r="G1601" s="16"/>
      <c r="H1601" s="16"/>
    </row>
    <row r="1602" spans="1:8">
      <c r="A1602" s="16"/>
      <c r="B1602" s="16"/>
      <c r="C1602" s="16"/>
      <c r="D1602" s="16"/>
      <c r="E1602" s="16"/>
      <c r="F1602" s="16"/>
      <c r="G1602" s="16"/>
      <c r="H1602" s="16"/>
    </row>
    <row r="1603" spans="1:8">
      <c r="A1603" s="16"/>
      <c r="B1603" s="16"/>
      <c r="C1603" s="16"/>
      <c r="D1603" s="16"/>
      <c r="E1603" s="16"/>
      <c r="F1603" s="16"/>
      <c r="G1603" s="16"/>
      <c r="H1603" s="16"/>
    </row>
    <row r="1604" spans="1:8">
      <c r="A1604" s="16"/>
      <c r="B1604" s="16"/>
      <c r="C1604" s="16"/>
      <c r="D1604" s="16"/>
      <c r="E1604" s="16"/>
      <c r="F1604" s="16"/>
      <c r="G1604" s="16"/>
      <c r="H1604" s="16"/>
    </row>
    <row r="1605" spans="1:8">
      <c r="A1605" s="16"/>
      <c r="B1605" s="16"/>
      <c r="C1605" s="16"/>
      <c r="D1605" s="16"/>
      <c r="E1605" s="16"/>
      <c r="F1605" s="16"/>
      <c r="G1605" s="16"/>
      <c r="H1605" s="16"/>
    </row>
    <row r="1606" spans="1:8">
      <c r="A1606" s="16"/>
      <c r="B1606" s="16"/>
      <c r="C1606" s="16"/>
      <c r="D1606" s="16"/>
      <c r="E1606" s="16"/>
      <c r="F1606" s="16"/>
      <c r="G1606" s="16"/>
      <c r="H1606" s="16"/>
    </row>
    <row r="1607" spans="1:8">
      <c r="A1607" s="16"/>
      <c r="B1607" s="16"/>
      <c r="C1607" s="16"/>
      <c r="D1607" s="16"/>
      <c r="E1607" s="16"/>
      <c r="F1607" s="16"/>
      <c r="G1607" s="16"/>
      <c r="H1607" s="16"/>
    </row>
    <row r="1608" spans="1:8">
      <c r="A1608" s="16"/>
      <c r="B1608" s="16"/>
      <c r="C1608" s="16"/>
      <c r="D1608" s="16"/>
      <c r="E1608" s="16"/>
      <c r="F1608" s="16"/>
      <c r="G1608" s="16"/>
      <c r="H1608" s="16"/>
    </row>
    <row r="1609" spans="1:8">
      <c r="A1609" s="16"/>
      <c r="B1609" s="16"/>
      <c r="C1609" s="16"/>
      <c r="D1609" s="16"/>
      <c r="E1609" s="16"/>
      <c r="F1609" s="16"/>
      <c r="G1609" s="16"/>
      <c r="H1609" s="16"/>
    </row>
    <row r="1610" spans="1:8">
      <c r="A1610" s="16"/>
      <c r="B1610" s="16"/>
      <c r="C1610" s="16"/>
      <c r="D1610" s="16"/>
      <c r="E1610" s="16"/>
      <c r="F1610" s="16"/>
      <c r="G1610" s="16"/>
      <c r="H1610" s="16"/>
    </row>
    <row r="1611" spans="1:8">
      <c r="A1611" s="16"/>
      <c r="B1611" s="16"/>
      <c r="C1611" s="16"/>
      <c r="D1611" s="16"/>
      <c r="E1611" s="16"/>
      <c r="F1611" s="16"/>
      <c r="G1611" s="16"/>
      <c r="H1611" s="16"/>
    </row>
    <row r="1612" spans="1:8">
      <c r="A1612" s="16"/>
      <c r="B1612" s="16"/>
      <c r="C1612" s="16"/>
      <c r="D1612" s="16"/>
      <c r="E1612" s="16"/>
      <c r="F1612" s="16"/>
      <c r="G1612" s="16"/>
      <c r="H1612" s="16"/>
    </row>
    <row r="1613" spans="1:8">
      <c r="A1613" s="16"/>
      <c r="B1613" s="16"/>
      <c r="C1613" s="16"/>
      <c r="D1613" s="16"/>
      <c r="E1613" s="16"/>
      <c r="F1613" s="16"/>
      <c r="G1613" s="16"/>
      <c r="H1613" s="16"/>
    </row>
    <row r="1614" spans="1:8">
      <c r="A1614" s="16"/>
      <c r="B1614" s="16"/>
      <c r="C1614" s="16"/>
      <c r="D1614" s="16"/>
      <c r="E1614" s="16"/>
      <c r="F1614" s="16"/>
      <c r="G1614" s="16"/>
      <c r="H1614" s="16"/>
    </row>
    <row r="1615" spans="1:8">
      <c r="A1615" s="16"/>
      <c r="B1615" s="16"/>
      <c r="C1615" s="16"/>
      <c r="D1615" s="16"/>
      <c r="E1615" s="16"/>
      <c r="F1615" s="16"/>
      <c r="G1615" s="16"/>
      <c r="H1615" s="16"/>
    </row>
    <row r="1616" spans="1:8">
      <c r="A1616" s="16"/>
      <c r="B1616" s="16"/>
      <c r="C1616" s="16"/>
      <c r="D1616" s="16"/>
      <c r="E1616" s="16"/>
      <c r="F1616" s="16"/>
      <c r="G1616" s="16"/>
      <c r="H1616" s="16"/>
    </row>
    <row r="1617" spans="1:8">
      <c r="A1617" s="16"/>
      <c r="B1617" s="16"/>
      <c r="C1617" s="16"/>
      <c r="D1617" s="16"/>
      <c r="E1617" s="16"/>
      <c r="F1617" s="16"/>
      <c r="G1617" s="16"/>
      <c r="H1617" s="16"/>
    </row>
    <row r="1618" spans="1:8">
      <c r="A1618" s="16"/>
      <c r="B1618" s="16"/>
      <c r="C1618" s="16"/>
      <c r="D1618" s="16"/>
      <c r="E1618" s="16"/>
      <c r="F1618" s="16"/>
      <c r="G1618" s="16"/>
      <c r="H1618" s="16"/>
    </row>
    <row r="1619" spans="1:8">
      <c r="A1619" s="16"/>
      <c r="B1619" s="16"/>
      <c r="C1619" s="16"/>
      <c r="D1619" s="16"/>
      <c r="E1619" s="16"/>
      <c r="F1619" s="16"/>
      <c r="G1619" s="16"/>
      <c r="H1619" s="16"/>
    </row>
    <row r="1620" spans="1:8">
      <c r="A1620" s="16"/>
      <c r="B1620" s="16"/>
      <c r="C1620" s="16"/>
      <c r="D1620" s="16"/>
      <c r="E1620" s="16"/>
      <c r="F1620" s="16"/>
      <c r="G1620" s="16"/>
      <c r="H1620" s="16"/>
    </row>
    <row r="1621" spans="1:8">
      <c r="A1621" s="16"/>
      <c r="B1621" s="16"/>
      <c r="C1621" s="16"/>
      <c r="D1621" s="16"/>
      <c r="E1621" s="16"/>
      <c r="F1621" s="16"/>
      <c r="G1621" s="16"/>
      <c r="H1621" s="16"/>
    </row>
    <row r="1622" spans="1:8">
      <c r="A1622" s="16"/>
      <c r="B1622" s="16"/>
      <c r="C1622" s="16"/>
      <c r="D1622" s="16"/>
      <c r="E1622" s="16"/>
      <c r="F1622" s="16"/>
      <c r="G1622" s="16"/>
      <c r="H1622" s="16"/>
    </row>
    <row r="1623" spans="1:8">
      <c r="A1623" s="16"/>
      <c r="B1623" s="16"/>
      <c r="C1623" s="16"/>
      <c r="D1623" s="16"/>
      <c r="E1623" s="16"/>
      <c r="F1623" s="16"/>
      <c r="G1623" s="16"/>
      <c r="H1623" s="16"/>
    </row>
    <row r="1624" spans="1:8">
      <c r="A1624" s="16"/>
      <c r="B1624" s="16"/>
      <c r="C1624" s="16"/>
      <c r="D1624" s="16"/>
      <c r="E1624" s="16"/>
      <c r="F1624" s="16"/>
      <c r="G1624" s="16"/>
      <c r="H1624" s="16"/>
    </row>
    <row r="1625" spans="1:8">
      <c r="A1625" s="16"/>
      <c r="B1625" s="16"/>
      <c r="C1625" s="16"/>
      <c r="D1625" s="16"/>
      <c r="E1625" s="16"/>
      <c r="F1625" s="16"/>
      <c r="G1625" s="16"/>
      <c r="H1625" s="16"/>
    </row>
    <row r="1626" spans="1:8">
      <c r="A1626" s="16"/>
      <c r="B1626" s="16"/>
      <c r="C1626" s="16"/>
      <c r="D1626" s="16"/>
      <c r="E1626" s="16"/>
      <c r="F1626" s="16"/>
      <c r="G1626" s="16"/>
      <c r="H1626" s="16"/>
    </row>
    <row r="1627" spans="1:8">
      <c r="A1627" s="16"/>
      <c r="B1627" s="16"/>
      <c r="C1627" s="16"/>
      <c r="D1627" s="16"/>
      <c r="E1627" s="16"/>
      <c r="F1627" s="16"/>
      <c r="G1627" s="16"/>
      <c r="H1627" s="16"/>
    </row>
    <row r="1628" spans="1:8">
      <c r="A1628" s="16"/>
      <c r="B1628" s="16"/>
      <c r="C1628" s="16"/>
      <c r="D1628" s="16"/>
      <c r="E1628" s="16"/>
      <c r="F1628" s="16"/>
      <c r="G1628" s="16"/>
      <c r="H1628" s="16"/>
    </row>
    <row r="1629" spans="1:8">
      <c r="A1629" s="16"/>
      <c r="B1629" s="16"/>
      <c r="C1629" s="16"/>
      <c r="D1629" s="16"/>
      <c r="E1629" s="16"/>
      <c r="F1629" s="16"/>
      <c r="G1629" s="16"/>
      <c r="H1629" s="16"/>
    </row>
    <row r="1630" spans="1:8">
      <c r="A1630" s="16"/>
      <c r="B1630" s="16"/>
      <c r="C1630" s="16"/>
      <c r="D1630" s="16"/>
      <c r="E1630" s="16"/>
      <c r="F1630" s="16"/>
      <c r="G1630" s="16"/>
      <c r="H1630" s="16"/>
    </row>
    <row r="1631" spans="1:8">
      <c r="A1631" s="16"/>
      <c r="B1631" s="16"/>
      <c r="C1631" s="16"/>
      <c r="D1631" s="16"/>
      <c r="E1631" s="16"/>
      <c r="F1631" s="16"/>
      <c r="G1631" s="16"/>
      <c r="H1631" s="16"/>
    </row>
    <row r="1632" spans="1:8">
      <c r="A1632" s="16"/>
      <c r="B1632" s="16"/>
      <c r="C1632" s="16"/>
      <c r="D1632" s="16"/>
      <c r="E1632" s="16"/>
      <c r="F1632" s="16"/>
      <c r="G1632" s="16"/>
      <c r="H1632" s="16"/>
    </row>
    <row r="1633" spans="1:8">
      <c r="A1633" s="16"/>
      <c r="B1633" s="16"/>
      <c r="C1633" s="16"/>
      <c r="D1633" s="16"/>
      <c r="E1633" s="16"/>
      <c r="F1633" s="16"/>
      <c r="G1633" s="16"/>
      <c r="H1633" s="16"/>
    </row>
    <row r="1634" spans="1:8">
      <c r="A1634" s="16"/>
      <c r="B1634" s="16"/>
      <c r="C1634" s="16"/>
      <c r="D1634" s="16"/>
      <c r="E1634" s="16"/>
      <c r="F1634" s="16"/>
      <c r="G1634" s="16"/>
      <c r="H1634" s="16"/>
    </row>
    <row r="1635" spans="1:8">
      <c r="A1635" s="16"/>
      <c r="B1635" s="16"/>
      <c r="C1635" s="16"/>
      <c r="D1635" s="16"/>
      <c r="E1635" s="16"/>
      <c r="F1635" s="16"/>
      <c r="G1635" s="16"/>
      <c r="H1635" s="16"/>
    </row>
    <row r="1636" spans="1:8">
      <c r="A1636" s="16"/>
      <c r="B1636" s="16"/>
      <c r="C1636" s="16"/>
      <c r="D1636" s="16"/>
      <c r="E1636" s="16"/>
      <c r="F1636" s="16"/>
      <c r="G1636" s="16"/>
      <c r="H1636" s="16"/>
    </row>
    <row r="1637" spans="1:8">
      <c r="A1637" s="16"/>
      <c r="B1637" s="16"/>
      <c r="C1637" s="16"/>
      <c r="D1637" s="16"/>
      <c r="E1637" s="16"/>
      <c r="F1637" s="16"/>
      <c r="G1637" s="16"/>
      <c r="H1637" s="16"/>
    </row>
    <row r="1638" spans="1:8">
      <c r="A1638" s="16"/>
      <c r="B1638" s="16"/>
      <c r="C1638" s="16"/>
      <c r="D1638" s="16"/>
      <c r="E1638" s="16"/>
      <c r="F1638" s="16"/>
      <c r="G1638" s="16"/>
      <c r="H1638" s="16"/>
    </row>
    <row r="1639" spans="1:8">
      <c r="A1639" s="16"/>
      <c r="B1639" s="16"/>
      <c r="C1639" s="16"/>
      <c r="D1639" s="16"/>
      <c r="E1639" s="16"/>
      <c r="F1639" s="16"/>
      <c r="G1639" s="16"/>
      <c r="H1639" s="16"/>
    </row>
    <row r="1640" spans="1:8">
      <c r="A1640" s="16"/>
      <c r="B1640" s="16"/>
      <c r="C1640" s="16"/>
      <c r="D1640" s="16"/>
      <c r="E1640" s="16"/>
      <c r="F1640" s="16"/>
      <c r="G1640" s="16"/>
      <c r="H1640" s="16"/>
    </row>
    <row r="1641" spans="1:8">
      <c r="A1641" s="16"/>
      <c r="B1641" s="16"/>
      <c r="C1641" s="16"/>
      <c r="D1641" s="16"/>
      <c r="E1641" s="16"/>
      <c r="F1641" s="16"/>
      <c r="G1641" s="16"/>
      <c r="H1641" s="16"/>
    </row>
    <row r="1642" spans="1:8">
      <c r="A1642" s="16"/>
      <c r="B1642" s="16"/>
      <c r="C1642" s="16"/>
      <c r="D1642" s="16"/>
      <c r="E1642" s="16"/>
      <c r="F1642" s="16"/>
      <c r="G1642" s="16"/>
      <c r="H1642" s="16"/>
    </row>
    <row r="1643" spans="1:8">
      <c r="A1643" s="16"/>
      <c r="B1643" s="16"/>
      <c r="C1643" s="16"/>
      <c r="D1643" s="16"/>
      <c r="E1643" s="16"/>
      <c r="F1643" s="16"/>
      <c r="G1643" s="16"/>
      <c r="H1643" s="16"/>
    </row>
    <row r="1644" spans="1:8">
      <c r="A1644" s="16"/>
      <c r="B1644" s="16"/>
      <c r="C1644" s="16"/>
      <c r="D1644" s="16"/>
      <c r="E1644" s="16"/>
      <c r="F1644" s="16"/>
      <c r="G1644" s="16"/>
      <c r="H1644" s="16"/>
    </row>
    <row r="1645" spans="1:8">
      <c r="A1645" s="16"/>
      <c r="B1645" s="16"/>
      <c r="C1645" s="16"/>
      <c r="D1645" s="16"/>
      <c r="E1645" s="16"/>
      <c r="F1645" s="16"/>
      <c r="G1645" s="16"/>
      <c r="H1645" s="16"/>
    </row>
    <row r="1646" spans="1:8">
      <c r="A1646" s="16"/>
      <c r="B1646" s="16"/>
      <c r="C1646" s="16"/>
      <c r="D1646" s="16"/>
      <c r="E1646" s="16"/>
      <c r="F1646" s="16"/>
      <c r="G1646" s="16"/>
      <c r="H1646" s="16"/>
    </row>
    <row r="1647" spans="1:8">
      <c r="A1647" s="16"/>
      <c r="B1647" s="16"/>
      <c r="C1647" s="16"/>
      <c r="D1647" s="16"/>
      <c r="E1647" s="16"/>
      <c r="F1647" s="16"/>
      <c r="G1647" s="16"/>
      <c r="H1647" s="16"/>
    </row>
    <row r="1648" spans="1:8">
      <c r="A1648" s="16"/>
      <c r="B1648" s="16"/>
      <c r="C1648" s="16"/>
      <c r="D1648" s="16"/>
      <c r="E1648" s="16"/>
      <c r="F1648" s="16"/>
      <c r="G1648" s="16"/>
      <c r="H1648" s="16"/>
    </row>
    <row r="1649" spans="1:8">
      <c r="A1649" s="16"/>
      <c r="B1649" s="16"/>
      <c r="C1649" s="16"/>
      <c r="D1649" s="16"/>
      <c r="E1649" s="16"/>
      <c r="F1649" s="16"/>
      <c r="G1649" s="16"/>
      <c r="H1649" s="16"/>
    </row>
    <row r="1650" spans="1:8">
      <c r="A1650" s="16"/>
      <c r="B1650" s="16"/>
      <c r="C1650" s="16"/>
      <c r="D1650" s="16"/>
      <c r="E1650" s="16"/>
      <c r="F1650" s="16"/>
      <c r="G1650" s="16"/>
      <c r="H1650" s="16"/>
    </row>
    <row r="1651" spans="1:8">
      <c r="A1651" s="16"/>
      <c r="B1651" s="16"/>
      <c r="C1651" s="16"/>
      <c r="D1651" s="16"/>
      <c r="E1651" s="16"/>
      <c r="F1651" s="16"/>
      <c r="G1651" s="16"/>
      <c r="H1651" s="16"/>
    </row>
    <row r="1652" spans="1:8">
      <c r="A1652" s="16"/>
      <c r="B1652" s="16"/>
      <c r="C1652" s="16"/>
      <c r="D1652" s="16"/>
      <c r="E1652" s="16"/>
      <c r="F1652" s="16"/>
      <c r="G1652" s="16"/>
      <c r="H1652" s="16"/>
    </row>
    <row r="1653" spans="1:8">
      <c r="A1653" s="16"/>
      <c r="B1653" s="16"/>
      <c r="C1653" s="16"/>
      <c r="D1653" s="16"/>
      <c r="E1653" s="16"/>
      <c r="F1653" s="16"/>
      <c r="G1653" s="16"/>
      <c r="H1653" s="16"/>
    </row>
    <row r="1654" spans="1:8">
      <c r="A1654" s="16"/>
      <c r="B1654" s="16"/>
      <c r="C1654" s="16"/>
      <c r="D1654" s="16"/>
      <c r="E1654" s="16"/>
      <c r="F1654" s="16"/>
      <c r="G1654" s="16"/>
      <c r="H1654" s="16"/>
    </row>
    <row r="1655" spans="1:8">
      <c r="A1655" s="16"/>
      <c r="B1655" s="16"/>
      <c r="C1655" s="16"/>
      <c r="D1655" s="16"/>
      <c r="E1655" s="16"/>
      <c r="F1655" s="16"/>
      <c r="G1655" s="16"/>
      <c r="H1655" s="16"/>
    </row>
    <row r="1656" spans="1:8">
      <c r="A1656" s="16"/>
      <c r="B1656" s="16"/>
      <c r="C1656" s="16"/>
      <c r="D1656" s="16"/>
      <c r="E1656" s="16"/>
      <c r="F1656" s="16"/>
      <c r="G1656" s="16"/>
      <c r="H1656" s="16"/>
    </row>
    <row r="1657" spans="1:8">
      <c r="A1657" s="16"/>
      <c r="B1657" s="16"/>
      <c r="C1657" s="16"/>
      <c r="D1657" s="16"/>
      <c r="E1657" s="16"/>
      <c r="F1657" s="16"/>
      <c r="G1657" s="16"/>
      <c r="H1657" s="16"/>
    </row>
    <row r="1658" spans="1:8">
      <c r="A1658" s="16"/>
      <c r="B1658" s="16"/>
      <c r="C1658" s="16"/>
      <c r="D1658" s="16"/>
      <c r="E1658" s="16"/>
      <c r="F1658" s="16"/>
      <c r="G1658" s="16"/>
      <c r="H1658" s="16"/>
    </row>
    <row r="1659" spans="1:8">
      <c r="A1659" s="16"/>
      <c r="B1659" s="16"/>
      <c r="C1659" s="16"/>
      <c r="D1659" s="16"/>
      <c r="E1659" s="16"/>
      <c r="F1659" s="16"/>
      <c r="G1659" s="16"/>
      <c r="H1659" s="16"/>
    </row>
    <row r="1660" spans="1:8">
      <c r="A1660" s="16"/>
      <c r="B1660" s="16"/>
      <c r="C1660" s="16"/>
      <c r="D1660" s="16"/>
      <c r="E1660" s="16"/>
      <c r="F1660" s="16"/>
      <c r="G1660" s="16"/>
      <c r="H1660" s="16"/>
    </row>
    <row r="1661" spans="1:8">
      <c r="A1661" s="16"/>
      <c r="B1661" s="16"/>
      <c r="C1661" s="16"/>
      <c r="D1661" s="16"/>
      <c r="E1661" s="16"/>
      <c r="F1661" s="16"/>
      <c r="G1661" s="16"/>
      <c r="H1661" s="16"/>
    </row>
    <row r="1662" spans="1:8">
      <c r="A1662" s="16"/>
      <c r="B1662" s="16"/>
      <c r="C1662" s="16"/>
      <c r="D1662" s="16"/>
      <c r="E1662" s="16"/>
      <c r="F1662" s="16"/>
      <c r="G1662" s="16"/>
      <c r="H1662" s="16"/>
    </row>
    <row r="1663" spans="1:8">
      <c r="A1663" s="16"/>
      <c r="B1663" s="16"/>
      <c r="C1663" s="16"/>
      <c r="D1663" s="16"/>
      <c r="E1663" s="16"/>
      <c r="F1663" s="16"/>
      <c r="G1663" s="16"/>
      <c r="H1663" s="16"/>
    </row>
    <row r="1664" spans="1:8">
      <c r="A1664" s="16"/>
      <c r="B1664" s="16"/>
      <c r="C1664" s="16"/>
      <c r="D1664" s="16"/>
      <c r="E1664" s="16"/>
      <c r="F1664" s="16"/>
      <c r="G1664" s="16"/>
      <c r="H1664" s="16"/>
    </row>
    <row r="1665" spans="1:8">
      <c r="A1665" s="16"/>
      <c r="B1665" s="16"/>
      <c r="C1665" s="16"/>
      <c r="D1665" s="16"/>
      <c r="E1665" s="16"/>
      <c r="F1665" s="16"/>
      <c r="G1665" s="16"/>
      <c r="H1665" s="16"/>
    </row>
    <row r="1666" spans="1:8">
      <c r="A1666" s="16"/>
      <c r="B1666" s="16"/>
      <c r="C1666" s="16"/>
      <c r="D1666" s="16"/>
      <c r="E1666" s="16"/>
      <c r="F1666" s="16"/>
      <c r="G1666" s="16"/>
      <c r="H1666" s="16"/>
    </row>
    <row r="1667" spans="1:8">
      <c r="A1667" s="16"/>
      <c r="B1667" s="16"/>
      <c r="C1667" s="16"/>
      <c r="D1667" s="16"/>
      <c r="E1667" s="16"/>
      <c r="F1667" s="16"/>
      <c r="G1667" s="16"/>
      <c r="H1667" s="16"/>
    </row>
    <row r="1668" spans="1:8">
      <c r="A1668" s="16"/>
      <c r="B1668" s="16"/>
      <c r="C1668" s="16"/>
      <c r="D1668" s="16"/>
      <c r="E1668" s="16"/>
      <c r="F1668" s="16"/>
      <c r="G1668" s="16"/>
      <c r="H1668" s="16"/>
    </row>
    <row r="1669" spans="1:8">
      <c r="A1669" s="16"/>
      <c r="B1669" s="16"/>
      <c r="C1669" s="16"/>
      <c r="D1669" s="16"/>
      <c r="E1669" s="16"/>
      <c r="F1669" s="16"/>
      <c r="G1669" s="16"/>
      <c r="H1669" s="16"/>
    </row>
    <row r="1670" spans="1:8">
      <c r="A1670" s="16"/>
      <c r="B1670" s="16"/>
      <c r="C1670" s="16"/>
      <c r="D1670" s="16"/>
      <c r="E1670" s="16"/>
      <c r="F1670" s="16"/>
      <c r="G1670" s="16"/>
      <c r="H1670" s="16"/>
    </row>
    <row r="1671" spans="1:8">
      <c r="A1671" s="16"/>
      <c r="B1671" s="16"/>
      <c r="C1671" s="16"/>
      <c r="D1671" s="16"/>
      <c r="E1671" s="16"/>
      <c r="F1671" s="16"/>
      <c r="G1671" s="16"/>
      <c r="H1671" s="16"/>
    </row>
    <row r="1672" spans="1:8">
      <c r="A1672" s="16"/>
      <c r="B1672" s="16"/>
      <c r="C1672" s="16"/>
      <c r="D1672" s="16"/>
      <c r="E1672" s="16"/>
      <c r="F1672" s="16"/>
      <c r="G1672" s="16"/>
      <c r="H1672" s="16"/>
    </row>
    <row r="1673" spans="1:8">
      <c r="A1673" s="16"/>
      <c r="B1673" s="16"/>
      <c r="C1673" s="16"/>
      <c r="D1673" s="16"/>
      <c r="E1673" s="16"/>
      <c r="F1673" s="16"/>
      <c r="G1673" s="16"/>
      <c r="H1673" s="16"/>
    </row>
    <row r="1674" spans="1:8">
      <c r="A1674" s="16"/>
      <c r="B1674" s="16"/>
      <c r="C1674" s="16"/>
      <c r="D1674" s="16"/>
      <c r="E1674" s="16"/>
      <c r="F1674" s="16"/>
      <c r="G1674" s="16"/>
      <c r="H1674" s="16"/>
    </row>
    <row r="1675" spans="1:8">
      <c r="A1675" s="16"/>
      <c r="B1675" s="16"/>
      <c r="C1675" s="16"/>
      <c r="D1675" s="16"/>
      <c r="E1675" s="16"/>
      <c r="F1675" s="16"/>
      <c r="G1675" s="16"/>
      <c r="H1675" s="16"/>
    </row>
    <row r="1676" spans="1:8">
      <c r="A1676" s="16"/>
      <c r="B1676" s="16"/>
      <c r="C1676" s="16"/>
      <c r="D1676" s="16"/>
      <c r="E1676" s="16"/>
      <c r="F1676" s="16"/>
      <c r="G1676" s="16"/>
      <c r="H1676" s="16"/>
    </row>
    <row r="1677" spans="1:8">
      <c r="A1677" s="16"/>
      <c r="B1677" s="16"/>
      <c r="C1677" s="16"/>
      <c r="D1677" s="16"/>
      <c r="E1677" s="16"/>
      <c r="F1677" s="16"/>
      <c r="G1677" s="16"/>
      <c r="H1677" s="16"/>
    </row>
    <row r="1678" spans="1:8">
      <c r="A1678" s="16"/>
      <c r="B1678" s="16"/>
      <c r="C1678" s="16"/>
      <c r="D1678" s="16"/>
      <c r="E1678" s="16"/>
      <c r="F1678" s="16"/>
      <c r="G1678" s="16"/>
      <c r="H1678" s="16"/>
    </row>
    <row r="1679" spans="1:8">
      <c r="A1679" s="16"/>
      <c r="B1679" s="16"/>
      <c r="C1679" s="16"/>
      <c r="D1679" s="16"/>
      <c r="E1679" s="16"/>
      <c r="F1679" s="16"/>
      <c r="G1679" s="16"/>
      <c r="H1679" s="16"/>
    </row>
    <row r="1680" spans="1:8">
      <c r="A1680" s="16"/>
      <c r="B1680" s="16"/>
      <c r="C1680" s="16"/>
      <c r="D1680" s="16"/>
      <c r="E1680" s="16"/>
      <c r="F1680" s="16"/>
      <c r="G1680" s="16"/>
      <c r="H1680" s="16"/>
    </row>
    <row r="1681" spans="1:8">
      <c r="A1681" s="16"/>
      <c r="B1681" s="16"/>
      <c r="C1681" s="16"/>
      <c r="D1681" s="16"/>
      <c r="E1681" s="16"/>
      <c r="F1681" s="16"/>
      <c r="G1681" s="16"/>
      <c r="H1681" s="16"/>
    </row>
    <row r="1682" spans="1:8">
      <c r="A1682" s="16"/>
      <c r="B1682" s="16"/>
      <c r="C1682" s="16"/>
      <c r="D1682" s="16"/>
      <c r="E1682" s="16"/>
      <c r="F1682" s="16"/>
      <c r="G1682" s="16"/>
      <c r="H1682" s="16"/>
    </row>
    <row r="1683" spans="1:8">
      <c r="A1683" s="16"/>
      <c r="B1683" s="16"/>
      <c r="C1683" s="16"/>
      <c r="D1683" s="16"/>
      <c r="E1683" s="16"/>
      <c r="F1683" s="16"/>
      <c r="G1683" s="16"/>
      <c r="H1683" s="16"/>
    </row>
    <row r="1684" spans="1:8">
      <c r="A1684" s="16"/>
      <c r="B1684" s="16"/>
      <c r="C1684" s="16"/>
      <c r="D1684" s="16"/>
      <c r="E1684" s="16"/>
      <c r="F1684" s="16"/>
      <c r="G1684" s="16"/>
      <c r="H1684" s="16"/>
    </row>
    <row r="1685" spans="1:8">
      <c r="A1685" s="16"/>
      <c r="B1685" s="16"/>
      <c r="C1685" s="16"/>
      <c r="D1685" s="16"/>
      <c r="E1685" s="16"/>
      <c r="F1685" s="16"/>
      <c r="G1685" s="16"/>
      <c r="H1685" s="16"/>
    </row>
    <row r="1686" spans="1:8">
      <c r="A1686" s="16"/>
      <c r="B1686" s="16"/>
      <c r="C1686" s="16"/>
      <c r="D1686" s="16"/>
      <c r="E1686" s="16"/>
      <c r="F1686" s="16"/>
      <c r="G1686" s="16"/>
      <c r="H1686" s="16"/>
    </row>
    <row r="1687" spans="1:8">
      <c r="A1687" s="16"/>
      <c r="B1687" s="16"/>
      <c r="C1687" s="16"/>
      <c r="D1687" s="16"/>
      <c r="E1687" s="16"/>
      <c r="F1687" s="16"/>
      <c r="G1687" s="16"/>
      <c r="H1687" s="16"/>
    </row>
    <row r="1688" spans="1:8">
      <c r="A1688" s="16"/>
      <c r="B1688" s="16"/>
      <c r="C1688" s="16"/>
      <c r="D1688" s="16"/>
      <c r="E1688" s="16"/>
      <c r="F1688" s="16"/>
      <c r="G1688" s="16"/>
      <c r="H1688" s="16"/>
    </row>
    <row r="1689" spans="1:8">
      <c r="A1689" s="16"/>
      <c r="B1689" s="16"/>
      <c r="C1689" s="16"/>
      <c r="D1689" s="16"/>
      <c r="E1689" s="16"/>
      <c r="F1689" s="16"/>
      <c r="G1689" s="16"/>
      <c r="H1689" s="16"/>
    </row>
    <row r="1690" spans="1:8">
      <c r="A1690" s="16"/>
      <c r="B1690" s="16"/>
      <c r="C1690" s="16"/>
      <c r="D1690" s="16"/>
      <c r="E1690" s="16"/>
      <c r="F1690" s="16"/>
      <c r="G1690" s="16"/>
      <c r="H1690" s="16"/>
    </row>
    <row r="1691" spans="1:8">
      <c r="A1691" s="16"/>
      <c r="B1691" s="16"/>
      <c r="C1691" s="16"/>
      <c r="D1691" s="16"/>
      <c r="E1691" s="16"/>
      <c r="F1691" s="16"/>
      <c r="G1691" s="16"/>
      <c r="H1691" s="16"/>
    </row>
    <row r="1692" spans="1:8">
      <c r="A1692" s="16"/>
      <c r="B1692" s="16"/>
      <c r="C1692" s="16"/>
      <c r="D1692" s="16"/>
      <c r="E1692" s="16"/>
      <c r="F1692" s="16"/>
      <c r="G1692" s="16"/>
      <c r="H1692" s="16"/>
    </row>
    <row r="1693" spans="1:8">
      <c r="A1693" s="16"/>
      <c r="B1693" s="16"/>
      <c r="C1693" s="16"/>
      <c r="D1693" s="16"/>
      <c r="E1693" s="16"/>
      <c r="F1693" s="16"/>
      <c r="G1693" s="16"/>
      <c r="H1693" s="16"/>
    </row>
    <row r="1694" spans="1:8">
      <c r="A1694" s="16"/>
      <c r="B1694" s="16"/>
      <c r="C1694" s="16"/>
      <c r="D1694" s="16"/>
      <c r="E1694" s="16"/>
      <c r="F1694" s="16"/>
      <c r="G1694" s="16"/>
      <c r="H1694" s="16"/>
    </row>
    <row r="1695" spans="1:8">
      <c r="A1695" s="16"/>
      <c r="B1695" s="16"/>
      <c r="C1695" s="16"/>
      <c r="D1695" s="16"/>
      <c r="E1695" s="16"/>
      <c r="F1695" s="16"/>
      <c r="G1695" s="16"/>
      <c r="H1695" s="16"/>
    </row>
    <row r="1696" spans="1:8">
      <c r="A1696" s="16"/>
      <c r="B1696" s="16"/>
      <c r="C1696" s="16"/>
      <c r="D1696" s="16"/>
      <c r="E1696" s="16"/>
      <c r="F1696" s="16"/>
      <c r="G1696" s="16"/>
      <c r="H1696" s="16"/>
    </row>
    <row r="1697" spans="1:8">
      <c r="A1697" s="16"/>
      <c r="B1697" s="16"/>
      <c r="C1697" s="16"/>
      <c r="D1697" s="16"/>
      <c r="E1697" s="16"/>
      <c r="F1697" s="16"/>
      <c r="G1697" s="16"/>
      <c r="H1697" s="16"/>
    </row>
    <row r="1698" spans="1:8">
      <c r="A1698" s="16"/>
      <c r="B1698" s="16"/>
      <c r="C1698" s="16"/>
      <c r="D1698" s="16"/>
      <c r="E1698" s="16"/>
      <c r="F1698" s="16"/>
      <c r="G1698" s="16"/>
      <c r="H1698" s="16"/>
    </row>
    <row r="1699" spans="1:8">
      <c r="A1699" s="16"/>
      <c r="B1699" s="16"/>
      <c r="C1699" s="16"/>
      <c r="D1699" s="16"/>
      <c r="E1699" s="16"/>
      <c r="F1699" s="16"/>
      <c r="G1699" s="16"/>
      <c r="H1699" s="16"/>
    </row>
    <row r="1700" spans="1:8">
      <c r="A1700" s="16"/>
      <c r="B1700" s="16"/>
      <c r="C1700" s="16"/>
      <c r="D1700" s="16"/>
      <c r="E1700" s="16"/>
      <c r="F1700" s="16"/>
      <c r="G1700" s="16"/>
      <c r="H1700" s="16"/>
    </row>
    <row r="1701" spans="1:8">
      <c r="A1701" s="16"/>
      <c r="B1701" s="16"/>
      <c r="C1701" s="16"/>
      <c r="D1701" s="16"/>
      <c r="E1701" s="16"/>
      <c r="F1701" s="16"/>
      <c r="G1701" s="16"/>
      <c r="H1701" s="16"/>
    </row>
    <row r="1702" spans="1:8">
      <c r="A1702" s="16"/>
      <c r="B1702" s="16"/>
      <c r="C1702" s="16"/>
      <c r="D1702" s="16"/>
      <c r="E1702" s="16"/>
      <c r="F1702" s="16"/>
      <c r="G1702" s="16"/>
      <c r="H1702" s="16"/>
    </row>
    <row r="1703" spans="1:8">
      <c r="A1703" s="16"/>
      <c r="B1703" s="16"/>
      <c r="C1703" s="16"/>
      <c r="D1703" s="16"/>
      <c r="E1703" s="16"/>
      <c r="F1703" s="16"/>
      <c r="G1703" s="16"/>
      <c r="H1703" s="16"/>
    </row>
    <row r="1704" spans="1:8">
      <c r="A1704" s="16"/>
      <c r="B1704" s="16"/>
      <c r="C1704" s="16"/>
      <c r="D1704" s="16"/>
      <c r="E1704" s="16"/>
      <c r="F1704" s="16"/>
      <c r="G1704" s="16"/>
      <c r="H1704" s="16"/>
    </row>
    <row r="1705" spans="1:8">
      <c r="A1705" s="16"/>
      <c r="B1705" s="16"/>
      <c r="C1705" s="16"/>
      <c r="D1705" s="16"/>
      <c r="E1705" s="16"/>
      <c r="F1705" s="16"/>
      <c r="G1705" s="16"/>
      <c r="H1705" s="16"/>
    </row>
    <row r="1706" spans="1:8">
      <c r="A1706" s="16"/>
      <c r="B1706" s="16"/>
      <c r="C1706" s="16"/>
      <c r="D1706" s="16"/>
      <c r="E1706" s="16"/>
      <c r="F1706" s="16"/>
      <c r="G1706" s="16"/>
      <c r="H1706" s="16"/>
    </row>
    <row r="1707" spans="1:8">
      <c r="A1707" s="16"/>
      <c r="B1707" s="16"/>
      <c r="C1707" s="16"/>
      <c r="D1707" s="16"/>
      <c r="E1707" s="16"/>
      <c r="F1707" s="16"/>
      <c r="G1707" s="16"/>
      <c r="H1707" s="16"/>
    </row>
    <row r="1708" spans="1:8">
      <c r="A1708" s="16"/>
      <c r="B1708" s="16"/>
      <c r="C1708" s="16"/>
      <c r="D1708" s="16"/>
      <c r="E1708" s="16"/>
      <c r="F1708" s="16"/>
      <c r="G1708" s="16"/>
      <c r="H1708" s="16"/>
    </row>
    <row r="1709" spans="1:8">
      <c r="A1709" s="16"/>
      <c r="B1709" s="16"/>
      <c r="C1709" s="16"/>
      <c r="D1709" s="16"/>
      <c r="E1709" s="16"/>
      <c r="F1709" s="16"/>
      <c r="G1709" s="16"/>
      <c r="H1709" s="16"/>
    </row>
    <row r="1710" spans="1:8">
      <c r="A1710" s="16"/>
      <c r="B1710" s="16"/>
      <c r="C1710" s="16"/>
      <c r="D1710" s="16"/>
      <c r="E1710" s="16"/>
      <c r="F1710" s="16"/>
      <c r="G1710" s="16"/>
      <c r="H1710" s="16"/>
    </row>
    <row r="1711" spans="1:8">
      <c r="A1711" s="16"/>
      <c r="B1711" s="16"/>
      <c r="C1711" s="16"/>
      <c r="D1711" s="16"/>
      <c r="E1711" s="16"/>
      <c r="F1711" s="16"/>
      <c r="G1711" s="16"/>
      <c r="H1711" s="16"/>
    </row>
    <row r="1712" spans="1:8">
      <c r="A1712" s="16"/>
      <c r="B1712" s="16"/>
      <c r="C1712" s="16"/>
      <c r="D1712" s="16"/>
      <c r="E1712" s="16"/>
      <c r="F1712" s="16"/>
      <c r="G1712" s="16"/>
      <c r="H1712" s="16"/>
    </row>
    <row r="1713" spans="1:8">
      <c r="A1713" s="16"/>
      <c r="B1713" s="16"/>
      <c r="C1713" s="16"/>
      <c r="D1713" s="16"/>
      <c r="E1713" s="16"/>
      <c r="F1713" s="16"/>
      <c r="G1713" s="16"/>
      <c r="H1713" s="16"/>
    </row>
    <row r="1714" spans="1:8">
      <c r="A1714" s="16"/>
      <c r="B1714" s="16"/>
      <c r="C1714" s="16"/>
      <c r="D1714" s="16"/>
      <c r="E1714" s="16"/>
      <c r="F1714" s="16"/>
      <c r="G1714" s="16"/>
      <c r="H1714" s="16"/>
    </row>
    <row r="1715" spans="1:8">
      <c r="A1715" s="16"/>
      <c r="B1715" s="16"/>
      <c r="C1715" s="16"/>
      <c r="D1715" s="16"/>
      <c r="E1715" s="16"/>
      <c r="F1715" s="16"/>
      <c r="G1715" s="16"/>
      <c r="H1715" s="16"/>
    </row>
    <row r="1716" spans="1:8">
      <c r="A1716" s="16"/>
      <c r="B1716" s="16"/>
      <c r="C1716" s="16"/>
      <c r="D1716" s="16"/>
      <c r="E1716" s="16"/>
      <c r="F1716" s="16"/>
      <c r="G1716" s="16"/>
      <c r="H1716" s="16"/>
    </row>
    <row r="1717" spans="1:8">
      <c r="A1717" s="16"/>
      <c r="B1717" s="16"/>
      <c r="C1717" s="16"/>
      <c r="D1717" s="16"/>
      <c r="E1717" s="16"/>
      <c r="F1717" s="16"/>
      <c r="G1717" s="16"/>
      <c r="H1717" s="16"/>
    </row>
    <row r="1718" spans="1:8">
      <c r="A1718" s="16"/>
      <c r="B1718" s="16"/>
      <c r="C1718" s="16"/>
      <c r="D1718" s="16"/>
      <c r="E1718" s="16"/>
      <c r="F1718" s="16"/>
      <c r="G1718" s="16"/>
      <c r="H1718" s="16"/>
    </row>
    <row r="1719" spans="1:8">
      <c r="A1719" s="16"/>
      <c r="B1719" s="16"/>
      <c r="C1719" s="16"/>
      <c r="D1719" s="16"/>
      <c r="E1719" s="16"/>
      <c r="F1719" s="16"/>
      <c r="G1719" s="16"/>
      <c r="H1719" s="16"/>
    </row>
    <row r="1720" spans="1:8">
      <c r="A1720" s="16"/>
      <c r="B1720" s="16"/>
      <c r="C1720" s="16"/>
      <c r="D1720" s="16"/>
      <c r="E1720" s="16"/>
      <c r="F1720" s="16"/>
      <c r="G1720" s="16"/>
      <c r="H1720" s="16"/>
    </row>
    <row r="1721" spans="1:8">
      <c r="A1721" s="16"/>
      <c r="B1721" s="16"/>
      <c r="C1721" s="16"/>
      <c r="D1721" s="16"/>
      <c r="E1721" s="16"/>
      <c r="F1721" s="16"/>
      <c r="G1721" s="16"/>
      <c r="H1721" s="16"/>
    </row>
    <row r="1722" spans="1:8">
      <c r="A1722" s="16"/>
      <c r="B1722" s="16"/>
      <c r="C1722" s="16"/>
      <c r="D1722" s="16"/>
      <c r="E1722" s="16"/>
      <c r="F1722" s="16"/>
      <c r="G1722" s="16"/>
      <c r="H1722" s="16"/>
    </row>
    <row r="1723" spans="1:8">
      <c r="A1723" s="16"/>
      <c r="B1723" s="16"/>
      <c r="C1723" s="16"/>
      <c r="D1723" s="16"/>
      <c r="E1723" s="16"/>
      <c r="F1723" s="16"/>
      <c r="G1723" s="16"/>
      <c r="H1723" s="16"/>
    </row>
    <row r="1724" spans="1:8">
      <c r="A1724" s="16"/>
      <c r="B1724" s="16"/>
      <c r="C1724" s="16"/>
      <c r="D1724" s="16"/>
      <c r="E1724" s="16"/>
      <c r="F1724" s="16"/>
      <c r="G1724" s="16"/>
      <c r="H1724" s="16"/>
    </row>
    <row r="1725" spans="1:8">
      <c r="A1725" s="16"/>
      <c r="B1725" s="16"/>
      <c r="C1725" s="16"/>
      <c r="D1725" s="16"/>
      <c r="E1725" s="16"/>
      <c r="F1725" s="16"/>
      <c r="G1725" s="16"/>
      <c r="H1725" s="16"/>
    </row>
    <row r="1726" spans="1:8">
      <c r="A1726" s="16"/>
      <c r="B1726" s="16"/>
      <c r="C1726" s="16"/>
      <c r="D1726" s="16"/>
      <c r="E1726" s="16"/>
      <c r="F1726" s="16"/>
      <c r="G1726" s="16"/>
      <c r="H1726" s="16"/>
    </row>
    <row r="1727" spans="1:8">
      <c r="A1727" s="16"/>
      <c r="B1727" s="16"/>
      <c r="C1727" s="16"/>
      <c r="D1727" s="16"/>
      <c r="E1727" s="16"/>
      <c r="F1727" s="16"/>
      <c r="G1727" s="16"/>
      <c r="H1727" s="16"/>
    </row>
    <row r="1728" spans="1:8">
      <c r="A1728" s="16"/>
      <c r="B1728" s="16"/>
      <c r="C1728" s="16"/>
      <c r="D1728" s="16"/>
      <c r="E1728" s="16"/>
      <c r="F1728" s="16"/>
      <c r="G1728" s="16"/>
      <c r="H1728" s="16"/>
    </row>
    <row r="1729" spans="1:8">
      <c r="A1729" s="16"/>
      <c r="B1729" s="16"/>
      <c r="C1729" s="16"/>
      <c r="D1729" s="16"/>
      <c r="E1729" s="16"/>
      <c r="F1729" s="16"/>
      <c r="G1729" s="16"/>
      <c r="H1729" s="16"/>
    </row>
    <row r="1730" spans="1:8">
      <c r="A1730" s="16"/>
      <c r="B1730" s="16"/>
      <c r="C1730" s="16"/>
      <c r="D1730" s="16"/>
      <c r="E1730" s="16"/>
      <c r="F1730" s="16"/>
      <c r="G1730" s="16"/>
      <c r="H1730" s="16"/>
    </row>
    <row r="1731" spans="1:8">
      <c r="A1731" s="16"/>
      <c r="B1731" s="16"/>
      <c r="C1731" s="16"/>
      <c r="D1731" s="16"/>
      <c r="E1731" s="16"/>
      <c r="F1731" s="16"/>
      <c r="G1731" s="16"/>
      <c r="H1731" s="16"/>
    </row>
    <row r="1732" spans="1:8">
      <c r="A1732" s="16"/>
      <c r="B1732" s="16"/>
      <c r="C1732" s="16"/>
      <c r="D1732" s="16"/>
      <c r="E1732" s="16"/>
      <c r="F1732" s="16"/>
      <c r="G1732" s="16"/>
      <c r="H1732" s="16"/>
    </row>
    <row r="1733" spans="1:8">
      <c r="A1733" s="16"/>
      <c r="B1733" s="16"/>
      <c r="C1733" s="16"/>
      <c r="D1733" s="16"/>
      <c r="E1733" s="16"/>
      <c r="F1733" s="16"/>
      <c r="G1733" s="16"/>
      <c r="H1733" s="16"/>
    </row>
    <row r="1734" spans="1:8">
      <c r="A1734" s="16"/>
      <c r="B1734" s="16"/>
      <c r="C1734" s="16"/>
      <c r="D1734" s="16"/>
      <c r="E1734" s="16"/>
      <c r="F1734" s="16"/>
      <c r="G1734" s="16"/>
      <c r="H1734" s="16"/>
    </row>
    <row r="1735" spans="1:8">
      <c r="A1735" s="16"/>
      <c r="B1735" s="16"/>
      <c r="C1735" s="16"/>
      <c r="D1735" s="16"/>
      <c r="E1735" s="16"/>
      <c r="F1735" s="16"/>
      <c r="G1735" s="16"/>
      <c r="H1735" s="16"/>
    </row>
    <row r="1736" spans="1:8">
      <c r="A1736" s="16"/>
      <c r="B1736" s="16"/>
      <c r="C1736" s="16"/>
      <c r="D1736" s="16"/>
      <c r="E1736" s="16"/>
      <c r="F1736" s="16"/>
      <c r="G1736" s="16"/>
      <c r="H1736" s="16"/>
    </row>
    <row r="1737" spans="1:8">
      <c r="A1737" s="16"/>
      <c r="B1737" s="16"/>
      <c r="C1737" s="16"/>
      <c r="D1737" s="16"/>
      <c r="E1737" s="16"/>
      <c r="F1737" s="16"/>
      <c r="G1737" s="16"/>
      <c r="H1737" s="16"/>
    </row>
    <row r="1738" spans="1:8">
      <c r="A1738" s="16"/>
      <c r="B1738" s="16"/>
      <c r="C1738" s="16"/>
      <c r="D1738" s="16"/>
      <c r="E1738" s="16"/>
      <c r="F1738" s="16"/>
      <c r="G1738" s="16"/>
      <c r="H1738" s="16"/>
    </row>
    <row r="1739" spans="1:8">
      <c r="A1739" s="16"/>
      <c r="B1739" s="16"/>
      <c r="C1739" s="16"/>
      <c r="D1739" s="16"/>
      <c r="E1739" s="16"/>
      <c r="F1739" s="16"/>
      <c r="G1739" s="16"/>
      <c r="H1739" s="16"/>
    </row>
    <row r="1740" spans="1:8">
      <c r="A1740" s="16"/>
      <c r="B1740" s="16"/>
      <c r="C1740" s="16"/>
      <c r="D1740" s="16"/>
      <c r="E1740" s="16"/>
      <c r="F1740" s="16"/>
      <c r="G1740" s="16"/>
      <c r="H1740" s="16"/>
    </row>
    <row r="1741" spans="1:8">
      <c r="A1741" s="16"/>
      <c r="B1741" s="16"/>
      <c r="C1741" s="16"/>
      <c r="D1741" s="16"/>
      <c r="E1741" s="16"/>
      <c r="F1741" s="16"/>
      <c r="G1741" s="16"/>
      <c r="H1741" s="16"/>
    </row>
    <row r="1742" spans="1:8">
      <c r="A1742" s="16"/>
      <c r="B1742" s="16"/>
      <c r="C1742" s="16"/>
      <c r="D1742" s="16"/>
      <c r="E1742" s="16"/>
      <c r="F1742" s="16"/>
      <c r="G1742" s="16"/>
      <c r="H1742" s="16"/>
    </row>
    <row r="1743" spans="1:8">
      <c r="A1743" s="16"/>
      <c r="B1743" s="16"/>
      <c r="C1743" s="16"/>
      <c r="D1743" s="16"/>
      <c r="E1743" s="16"/>
      <c r="F1743" s="16"/>
      <c r="G1743" s="16"/>
      <c r="H1743" s="16"/>
    </row>
    <row r="1744" spans="1:8">
      <c r="A1744" s="16"/>
      <c r="B1744" s="16"/>
      <c r="C1744" s="16"/>
      <c r="D1744" s="16"/>
      <c r="E1744" s="16"/>
      <c r="F1744" s="16"/>
      <c r="G1744" s="16"/>
      <c r="H1744" s="16"/>
    </row>
    <row r="1745" spans="1:8">
      <c r="A1745" s="16"/>
      <c r="B1745" s="16"/>
      <c r="C1745" s="16"/>
      <c r="D1745" s="16"/>
      <c r="E1745" s="16"/>
      <c r="F1745" s="16"/>
      <c r="G1745" s="16"/>
      <c r="H1745" s="16"/>
    </row>
    <row r="1746" spans="1:8">
      <c r="A1746" s="16"/>
      <c r="B1746" s="16"/>
      <c r="C1746" s="16"/>
      <c r="D1746" s="16"/>
      <c r="E1746" s="16"/>
      <c r="F1746" s="16"/>
      <c r="G1746" s="16"/>
      <c r="H1746" s="16"/>
    </row>
    <row r="1747" spans="1:8">
      <c r="A1747" s="16"/>
      <c r="B1747" s="16"/>
      <c r="C1747" s="16"/>
      <c r="D1747" s="16"/>
      <c r="E1747" s="16"/>
      <c r="F1747" s="16"/>
      <c r="G1747" s="16"/>
      <c r="H1747" s="16"/>
    </row>
    <row r="1748" spans="1:8">
      <c r="A1748" s="16"/>
      <c r="B1748" s="16"/>
      <c r="C1748" s="16"/>
      <c r="D1748" s="16"/>
      <c r="E1748" s="16"/>
      <c r="F1748" s="16"/>
      <c r="G1748" s="16"/>
      <c r="H1748" s="16"/>
    </row>
    <row r="1749" spans="1:8">
      <c r="A1749" s="16"/>
      <c r="B1749" s="16"/>
      <c r="C1749" s="16"/>
      <c r="D1749" s="16"/>
      <c r="E1749" s="16"/>
      <c r="F1749" s="16"/>
      <c r="G1749" s="16"/>
      <c r="H1749" s="16"/>
    </row>
    <row r="1750" spans="1:8">
      <c r="A1750" s="16"/>
      <c r="B1750" s="16"/>
      <c r="C1750" s="16"/>
      <c r="D1750" s="16"/>
      <c r="E1750" s="16"/>
      <c r="F1750" s="16"/>
      <c r="G1750" s="16"/>
      <c r="H1750" s="16"/>
    </row>
    <row r="1751" spans="1:8">
      <c r="A1751" s="16"/>
      <c r="B1751" s="16"/>
      <c r="C1751" s="16"/>
      <c r="D1751" s="16"/>
      <c r="E1751" s="16"/>
      <c r="F1751" s="16"/>
      <c r="G1751" s="16"/>
      <c r="H1751" s="16"/>
    </row>
    <row r="1752" spans="1:8">
      <c r="A1752" s="16"/>
      <c r="B1752" s="16"/>
      <c r="C1752" s="16"/>
      <c r="D1752" s="16"/>
      <c r="E1752" s="16"/>
      <c r="F1752" s="16"/>
      <c r="G1752" s="16"/>
      <c r="H1752" s="16"/>
    </row>
    <row r="1753" spans="1:8">
      <c r="A1753" s="16"/>
      <c r="B1753" s="16"/>
      <c r="C1753" s="16"/>
      <c r="D1753" s="16"/>
      <c r="E1753" s="16"/>
      <c r="F1753" s="16"/>
      <c r="G1753" s="16"/>
      <c r="H1753" s="16"/>
    </row>
    <row r="1754" spans="1:8">
      <c r="A1754" s="16"/>
      <c r="B1754" s="16"/>
      <c r="C1754" s="16"/>
      <c r="D1754" s="16"/>
      <c r="E1754" s="16"/>
      <c r="F1754" s="16"/>
      <c r="G1754" s="16"/>
      <c r="H1754" s="16"/>
    </row>
    <row r="1755" spans="1:8">
      <c r="A1755" s="16"/>
      <c r="B1755" s="16"/>
      <c r="C1755" s="16"/>
      <c r="D1755" s="16"/>
      <c r="E1755" s="16"/>
      <c r="F1755" s="16"/>
      <c r="G1755" s="16"/>
      <c r="H1755" s="16"/>
    </row>
    <row r="1756" spans="1:8">
      <c r="A1756" s="16"/>
      <c r="B1756" s="16"/>
      <c r="C1756" s="16"/>
      <c r="D1756" s="16"/>
      <c r="E1756" s="16"/>
      <c r="F1756" s="16"/>
      <c r="G1756" s="16"/>
      <c r="H1756" s="16"/>
    </row>
    <row r="1757" spans="1:8">
      <c r="A1757" s="16"/>
      <c r="B1757" s="16"/>
      <c r="C1757" s="16"/>
      <c r="D1757" s="16"/>
      <c r="E1757" s="16"/>
      <c r="F1757" s="16"/>
      <c r="G1757" s="16"/>
      <c r="H1757" s="16"/>
    </row>
    <row r="1758" spans="1:8">
      <c r="A1758" s="16"/>
      <c r="B1758" s="16"/>
      <c r="C1758" s="16"/>
      <c r="D1758" s="16"/>
      <c r="E1758" s="16"/>
      <c r="F1758" s="16"/>
      <c r="G1758" s="16"/>
      <c r="H1758" s="16"/>
    </row>
    <row r="1759" spans="1:8">
      <c r="A1759" s="16"/>
      <c r="B1759" s="16"/>
      <c r="C1759" s="16"/>
      <c r="D1759" s="16"/>
      <c r="E1759" s="16"/>
      <c r="F1759" s="16"/>
      <c r="G1759" s="16"/>
      <c r="H1759" s="16"/>
    </row>
    <row r="1760" spans="1:8">
      <c r="A1760" s="16"/>
      <c r="B1760" s="16"/>
      <c r="C1760" s="16"/>
      <c r="D1760" s="16"/>
      <c r="E1760" s="16"/>
      <c r="F1760" s="16"/>
      <c r="G1760" s="16"/>
      <c r="H1760" s="16"/>
    </row>
    <row r="1761" spans="1:8">
      <c r="A1761" s="16"/>
      <c r="B1761" s="16"/>
      <c r="C1761" s="16"/>
      <c r="D1761" s="16"/>
      <c r="E1761" s="16"/>
      <c r="F1761" s="16"/>
      <c r="G1761" s="16"/>
      <c r="H1761" s="16"/>
    </row>
    <row r="1762" spans="1:8">
      <c r="A1762" s="16"/>
      <c r="B1762" s="16"/>
      <c r="C1762" s="16"/>
      <c r="D1762" s="16"/>
      <c r="E1762" s="16"/>
      <c r="F1762" s="16"/>
      <c r="G1762" s="16"/>
      <c r="H1762" s="16"/>
    </row>
    <row r="1763" spans="1:8">
      <c r="A1763" s="16"/>
      <c r="B1763" s="16"/>
      <c r="C1763" s="16"/>
      <c r="D1763" s="16"/>
      <c r="E1763" s="16"/>
      <c r="F1763" s="16"/>
      <c r="G1763" s="16"/>
      <c r="H1763" s="16"/>
    </row>
    <row r="1764" spans="1:8">
      <c r="A1764" s="16"/>
      <c r="B1764" s="16"/>
      <c r="C1764" s="16"/>
      <c r="D1764" s="16"/>
      <c r="E1764" s="16"/>
      <c r="F1764" s="16"/>
      <c r="G1764" s="16"/>
      <c r="H1764" s="16"/>
    </row>
    <row r="1765" spans="1:8">
      <c r="A1765" s="16"/>
      <c r="B1765" s="16"/>
      <c r="C1765" s="16"/>
      <c r="D1765" s="16"/>
      <c r="E1765" s="16"/>
      <c r="F1765" s="16"/>
      <c r="G1765" s="16"/>
      <c r="H1765" s="16"/>
    </row>
    <row r="1766" spans="1:8">
      <c r="A1766" s="16"/>
      <c r="B1766" s="16"/>
      <c r="C1766" s="16"/>
      <c r="D1766" s="16"/>
      <c r="E1766" s="16"/>
      <c r="F1766" s="16"/>
      <c r="G1766" s="16"/>
      <c r="H1766" s="16"/>
    </row>
    <row r="1767" spans="1:8">
      <c r="A1767" s="16"/>
      <c r="B1767" s="16"/>
      <c r="C1767" s="16"/>
      <c r="D1767" s="16"/>
      <c r="E1767" s="16"/>
      <c r="F1767" s="16"/>
      <c r="G1767" s="16"/>
      <c r="H1767" s="16"/>
    </row>
    <row r="1768" spans="1:8">
      <c r="A1768" s="16"/>
      <c r="B1768" s="16"/>
      <c r="C1768" s="16"/>
      <c r="D1768" s="16"/>
      <c r="E1768" s="16"/>
      <c r="F1768" s="16"/>
      <c r="G1768" s="16"/>
      <c r="H1768" s="16"/>
    </row>
    <row r="1769" spans="1:8">
      <c r="A1769" s="16"/>
      <c r="B1769" s="16"/>
      <c r="C1769" s="16"/>
      <c r="D1769" s="16"/>
      <c r="E1769" s="16"/>
      <c r="F1769" s="16"/>
      <c r="G1769" s="16"/>
      <c r="H1769" s="16"/>
    </row>
    <row r="1770" spans="1:8">
      <c r="A1770" s="16"/>
      <c r="B1770" s="16"/>
      <c r="C1770" s="16"/>
      <c r="D1770" s="16"/>
      <c r="E1770" s="16"/>
      <c r="F1770" s="16"/>
      <c r="G1770" s="16"/>
      <c r="H1770" s="16"/>
    </row>
    <row r="1771" spans="1:8">
      <c r="A1771" s="16"/>
      <c r="B1771" s="16"/>
      <c r="C1771" s="16"/>
      <c r="D1771" s="16"/>
      <c r="E1771" s="16"/>
      <c r="F1771" s="16"/>
      <c r="G1771" s="16"/>
      <c r="H1771" s="16"/>
    </row>
    <row r="1772" spans="1:8">
      <c r="A1772" s="16"/>
      <c r="B1772" s="16"/>
      <c r="C1772" s="16"/>
      <c r="D1772" s="16"/>
      <c r="E1772" s="16"/>
      <c r="F1772" s="16"/>
      <c r="G1772" s="16"/>
      <c r="H1772" s="16"/>
    </row>
    <row r="1773" spans="1:8">
      <c r="A1773" s="16"/>
      <c r="B1773" s="16"/>
      <c r="C1773" s="16"/>
      <c r="D1773" s="16"/>
      <c r="E1773" s="16"/>
      <c r="F1773" s="16"/>
      <c r="G1773" s="16"/>
      <c r="H1773" s="16"/>
    </row>
    <row r="1774" spans="1:8">
      <c r="A1774" s="16"/>
      <c r="B1774" s="16"/>
      <c r="C1774" s="16"/>
      <c r="D1774" s="16"/>
      <c r="E1774" s="16"/>
      <c r="F1774" s="16"/>
      <c r="G1774" s="16"/>
      <c r="H1774" s="16"/>
    </row>
    <row r="1775" spans="1:8">
      <c r="A1775" s="16"/>
      <c r="B1775" s="16"/>
      <c r="C1775" s="16"/>
      <c r="D1775" s="16"/>
      <c r="E1775" s="16"/>
      <c r="F1775" s="16"/>
      <c r="G1775" s="16"/>
      <c r="H1775" s="16"/>
    </row>
    <row r="1776" spans="1:8">
      <c r="A1776" s="16"/>
      <c r="B1776" s="16"/>
      <c r="C1776" s="16"/>
      <c r="D1776" s="16"/>
      <c r="E1776" s="16"/>
      <c r="F1776" s="16"/>
      <c r="G1776" s="16"/>
      <c r="H1776" s="16"/>
    </row>
    <row r="1777" spans="1:8">
      <c r="A1777" s="16"/>
      <c r="B1777" s="16"/>
      <c r="C1777" s="16"/>
      <c r="D1777" s="16"/>
      <c r="E1777" s="16"/>
      <c r="F1777" s="16"/>
      <c r="G1777" s="16"/>
      <c r="H1777" s="16"/>
    </row>
    <row r="1778" spans="1:8">
      <c r="A1778" s="16"/>
      <c r="B1778" s="16"/>
      <c r="C1778" s="16"/>
      <c r="D1778" s="16"/>
      <c r="E1778" s="16"/>
      <c r="F1778" s="16"/>
      <c r="G1778" s="16"/>
      <c r="H1778" s="16"/>
    </row>
    <row r="1779" spans="1:8">
      <c r="A1779" s="16"/>
      <c r="B1779" s="16"/>
      <c r="C1779" s="16"/>
      <c r="D1779" s="16"/>
      <c r="E1779" s="16"/>
      <c r="F1779" s="16"/>
      <c r="G1779" s="16"/>
      <c r="H1779" s="16"/>
    </row>
    <row r="1780" spans="1:8">
      <c r="A1780" s="16"/>
      <c r="B1780" s="16"/>
      <c r="C1780" s="16"/>
      <c r="D1780" s="16"/>
      <c r="E1780" s="16"/>
      <c r="F1780" s="16"/>
      <c r="G1780" s="16"/>
      <c r="H1780" s="16"/>
    </row>
    <row r="1781" spans="1:8">
      <c r="A1781" s="16"/>
      <c r="B1781" s="16"/>
      <c r="C1781" s="16"/>
      <c r="D1781" s="16"/>
      <c r="E1781" s="16"/>
      <c r="F1781" s="16"/>
      <c r="G1781" s="16"/>
      <c r="H1781" s="16"/>
    </row>
    <row r="1782" spans="1:8">
      <c r="A1782" s="16"/>
      <c r="B1782" s="16"/>
      <c r="C1782" s="16"/>
      <c r="D1782" s="16"/>
      <c r="E1782" s="16"/>
      <c r="F1782" s="16"/>
      <c r="G1782" s="16"/>
      <c r="H1782" s="16"/>
    </row>
    <row r="1783" spans="1:8">
      <c r="A1783" s="16"/>
      <c r="B1783" s="16"/>
      <c r="C1783" s="16"/>
      <c r="D1783" s="16"/>
      <c r="E1783" s="16"/>
      <c r="F1783" s="16"/>
      <c r="G1783" s="16"/>
      <c r="H1783" s="16"/>
    </row>
    <row r="1784" spans="1:8">
      <c r="A1784" s="16"/>
      <c r="B1784" s="16"/>
      <c r="C1784" s="16"/>
      <c r="D1784" s="16"/>
      <c r="E1784" s="16"/>
      <c r="F1784" s="16"/>
      <c r="G1784" s="16"/>
      <c r="H1784" s="16"/>
    </row>
    <row r="1785" spans="1:8">
      <c r="A1785" s="16"/>
      <c r="B1785" s="16"/>
      <c r="C1785" s="16"/>
      <c r="D1785" s="16"/>
      <c r="E1785" s="16"/>
      <c r="F1785" s="16"/>
      <c r="G1785" s="16"/>
      <c r="H1785" s="16"/>
    </row>
    <row r="1786" spans="1:8">
      <c r="A1786" s="16"/>
      <c r="B1786" s="16"/>
      <c r="C1786" s="16"/>
      <c r="D1786" s="16"/>
      <c r="E1786" s="16"/>
      <c r="F1786" s="16"/>
      <c r="G1786" s="16"/>
      <c r="H1786" s="16"/>
    </row>
    <row r="1787" spans="1:8">
      <c r="A1787" s="16"/>
      <c r="B1787" s="16"/>
      <c r="C1787" s="16"/>
      <c r="D1787" s="16"/>
      <c r="E1787" s="16"/>
      <c r="F1787" s="16"/>
      <c r="G1787" s="16"/>
      <c r="H1787" s="16"/>
    </row>
    <row r="1788" spans="1:8">
      <c r="A1788" s="16"/>
      <c r="B1788" s="16"/>
      <c r="C1788" s="16"/>
      <c r="D1788" s="16"/>
      <c r="E1788" s="16"/>
      <c r="F1788" s="16"/>
      <c r="G1788" s="16"/>
      <c r="H1788" s="16"/>
    </row>
    <row r="1789" spans="1:8">
      <c r="A1789" s="16"/>
      <c r="B1789" s="16"/>
      <c r="C1789" s="16"/>
      <c r="D1789" s="16"/>
      <c r="E1789" s="16"/>
      <c r="F1789" s="16"/>
      <c r="G1789" s="16"/>
      <c r="H1789" s="16"/>
    </row>
    <row r="1790" spans="1:8">
      <c r="A1790" s="16"/>
      <c r="B1790" s="16"/>
      <c r="C1790" s="16"/>
      <c r="D1790" s="16"/>
      <c r="E1790" s="16"/>
      <c r="F1790" s="16"/>
      <c r="G1790" s="16"/>
      <c r="H1790" s="16"/>
    </row>
    <row r="1791" spans="1:8">
      <c r="A1791" s="16"/>
      <c r="B1791" s="16"/>
      <c r="C1791" s="16"/>
      <c r="D1791" s="16"/>
      <c r="E1791" s="16"/>
      <c r="F1791" s="16"/>
      <c r="G1791" s="16"/>
      <c r="H1791" s="16"/>
    </row>
    <row r="1792" spans="1:8">
      <c r="A1792" s="16"/>
      <c r="B1792" s="16"/>
      <c r="C1792" s="16"/>
      <c r="D1792" s="16"/>
      <c r="E1792" s="16"/>
      <c r="F1792" s="16"/>
      <c r="G1792" s="16"/>
      <c r="H1792" s="16"/>
    </row>
    <row r="1793" spans="1:8">
      <c r="A1793" s="16"/>
      <c r="B1793" s="16"/>
      <c r="C1793" s="16"/>
      <c r="D1793" s="16"/>
      <c r="E1793" s="16"/>
      <c r="F1793" s="16"/>
      <c r="G1793" s="16"/>
      <c r="H1793" s="16"/>
    </row>
    <row r="1794" spans="1:8">
      <c r="A1794" s="16"/>
      <c r="B1794" s="16"/>
      <c r="C1794" s="16"/>
      <c r="D1794" s="16"/>
      <c r="E1794" s="16"/>
      <c r="F1794" s="16"/>
      <c r="G1794" s="16"/>
      <c r="H1794" s="16"/>
    </row>
    <row r="1795" spans="1:8">
      <c r="A1795" s="16"/>
      <c r="B1795" s="16"/>
      <c r="C1795" s="16"/>
      <c r="D1795" s="16"/>
      <c r="E1795" s="16"/>
      <c r="F1795" s="16"/>
      <c r="G1795" s="16"/>
      <c r="H1795" s="16"/>
    </row>
    <row r="1796" spans="1:8">
      <c r="A1796" s="16"/>
      <c r="B1796" s="16"/>
      <c r="C1796" s="16"/>
      <c r="D1796" s="16"/>
      <c r="E1796" s="16"/>
      <c r="F1796" s="16"/>
      <c r="G1796" s="16"/>
      <c r="H1796" s="16"/>
    </row>
    <row r="1797" spans="1:8">
      <c r="A1797" s="16"/>
      <c r="B1797" s="16"/>
      <c r="C1797" s="16"/>
      <c r="D1797" s="16"/>
      <c r="E1797" s="16"/>
      <c r="F1797" s="16"/>
      <c r="G1797" s="16"/>
      <c r="H1797" s="16"/>
    </row>
    <row r="1798" spans="1:8">
      <c r="A1798" s="16"/>
      <c r="B1798" s="16"/>
      <c r="C1798" s="16"/>
      <c r="D1798" s="16"/>
      <c r="E1798" s="16"/>
      <c r="F1798" s="16"/>
      <c r="G1798" s="16"/>
      <c r="H1798" s="16"/>
    </row>
    <row r="1799" spans="1:8">
      <c r="A1799" s="16"/>
      <c r="B1799" s="16"/>
      <c r="C1799" s="16"/>
      <c r="D1799" s="16"/>
      <c r="E1799" s="16"/>
      <c r="F1799" s="16"/>
      <c r="G1799" s="16"/>
      <c r="H1799" s="16"/>
    </row>
    <row r="1800" spans="1:8">
      <c r="A1800" s="16"/>
      <c r="B1800" s="16"/>
      <c r="C1800" s="16"/>
      <c r="D1800" s="16"/>
      <c r="E1800" s="16"/>
      <c r="F1800" s="16"/>
      <c r="G1800" s="16"/>
      <c r="H1800" s="16"/>
    </row>
    <row r="1801" spans="1:8">
      <c r="A1801" s="16"/>
      <c r="B1801" s="16"/>
      <c r="C1801" s="16"/>
      <c r="D1801" s="16"/>
      <c r="E1801" s="16"/>
      <c r="F1801" s="16"/>
      <c r="G1801" s="16"/>
      <c r="H1801" s="16"/>
    </row>
    <row r="1802" spans="1:8">
      <c r="A1802" s="16"/>
      <c r="B1802" s="16"/>
      <c r="C1802" s="16"/>
      <c r="D1802" s="16"/>
      <c r="E1802" s="16"/>
      <c r="F1802" s="16"/>
      <c r="G1802" s="16"/>
      <c r="H1802" s="16"/>
    </row>
    <row r="1803" spans="1:8">
      <c r="A1803" s="16"/>
      <c r="B1803" s="16"/>
      <c r="C1803" s="16"/>
      <c r="D1803" s="16"/>
      <c r="E1803" s="16"/>
      <c r="F1803" s="16"/>
      <c r="G1803" s="16"/>
      <c r="H1803" s="16"/>
    </row>
    <row r="1804" spans="1:8">
      <c r="A1804" s="16"/>
      <c r="B1804" s="16"/>
      <c r="C1804" s="16"/>
      <c r="D1804" s="16"/>
      <c r="E1804" s="16"/>
      <c r="F1804" s="16"/>
      <c r="G1804" s="16"/>
      <c r="H1804" s="16"/>
    </row>
    <row r="1805" spans="1:8">
      <c r="A1805" s="16"/>
      <c r="B1805" s="16"/>
      <c r="C1805" s="16"/>
      <c r="D1805" s="16"/>
      <c r="E1805" s="16"/>
      <c r="F1805" s="16"/>
      <c r="G1805" s="16"/>
      <c r="H1805" s="16"/>
    </row>
    <row r="1806" spans="1:8">
      <c r="A1806" s="16"/>
      <c r="B1806" s="16"/>
      <c r="C1806" s="16"/>
      <c r="D1806" s="16"/>
      <c r="E1806" s="16"/>
      <c r="F1806" s="16"/>
      <c r="G1806" s="16"/>
      <c r="H1806" s="16"/>
    </row>
    <row r="1807" spans="1:8">
      <c r="A1807" s="16"/>
      <c r="B1807" s="16"/>
      <c r="C1807" s="16"/>
      <c r="D1807" s="16"/>
      <c r="E1807" s="16"/>
      <c r="F1807" s="16"/>
      <c r="G1807" s="16"/>
      <c r="H1807" s="16"/>
    </row>
    <row r="1808" spans="1:8">
      <c r="A1808" s="16"/>
      <c r="B1808" s="16"/>
      <c r="C1808" s="16"/>
      <c r="D1808" s="16"/>
      <c r="E1808" s="16"/>
      <c r="F1808" s="16"/>
      <c r="G1808" s="16"/>
      <c r="H1808" s="16"/>
    </row>
    <row r="1809" spans="1:8">
      <c r="A1809" s="16"/>
      <c r="B1809" s="16"/>
      <c r="C1809" s="16"/>
      <c r="D1809" s="16"/>
      <c r="E1809" s="16"/>
      <c r="F1809" s="16"/>
      <c r="G1809" s="16"/>
      <c r="H1809" s="16"/>
    </row>
    <row r="1810" spans="1:8">
      <c r="A1810" s="16"/>
      <c r="B1810" s="16"/>
      <c r="C1810" s="16"/>
      <c r="D1810" s="16"/>
      <c r="E1810" s="16"/>
      <c r="F1810" s="16"/>
      <c r="G1810" s="16"/>
      <c r="H1810" s="16"/>
    </row>
    <row r="1811" spans="1:8">
      <c r="A1811" s="16"/>
      <c r="B1811" s="16"/>
      <c r="C1811" s="16"/>
      <c r="D1811" s="16"/>
      <c r="E1811" s="16"/>
      <c r="F1811" s="16"/>
      <c r="G1811" s="16"/>
      <c r="H1811" s="16"/>
    </row>
    <row r="1812" spans="1:8">
      <c r="A1812" s="16"/>
      <c r="B1812" s="16"/>
      <c r="C1812" s="16"/>
      <c r="D1812" s="16"/>
      <c r="E1812" s="16"/>
      <c r="F1812" s="16"/>
      <c r="G1812" s="16"/>
      <c r="H1812" s="16"/>
    </row>
    <row r="1813" spans="1:8">
      <c r="A1813" s="16"/>
      <c r="B1813" s="16"/>
      <c r="C1813" s="16"/>
      <c r="D1813" s="16"/>
      <c r="E1813" s="16"/>
      <c r="F1813" s="16"/>
      <c r="G1813" s="16"/>
      <c r="H1813" s="16"/>
    </row>
    <row r="1814" spans="1:8">
      <c r="A1814" s="16"/>
      <c r="B1814" s="16"/>
      <c r="C1814" s="16"/>
      <c r="D1814" s="16"/>
      <c r="E1814" s="16"/>
      <c r="F1814" s="16"/>
      <c r="G1814" s="16"/>
      <c r="H1814" s="16"/>
    </row>
    <row r="1815" spans="1:8">
      <c r="A1815" s="16"/>
      <c r="B1815" s="16"/>
      <c r="C1815" s="16"/>
      <c r="D1815" s="16"/>
      <c r="E1815" s="16"/>
      <c r="F1815" s="16"/>
      <c r="G1815" s="16"/>
      <c r="H1815" s="16"/>
    </row>
    <row r="1816" spans="1:8">
      <c r="A1816" s="16"/>
      <c r="B1816" s="16"/>
      <c r="C1816" s="16"/>
      <c r="D1816" s="16"/>
      <c r="E1816" s="16"/>
      <c r="F1816" s="16"/>
      <c r="G1816" s="16"/>
      <c r="H1816" s="16"/>
    </row>
    <row r="1817" spans="1:8">
      <c r="A1817" s="16"/>
      <c r="B1817" s="16"/>
      <c r="C1817" s="16"/>
      <c r="D1817" s="16"/>
      <c r="E1817" s="16"/>
      <c r="F1817" s="16"/>
      <c r="G1817" s="16"/>
      <c r="H1817" s="16"/>
    </row>
    <row r="1818" spans="1:8">
      <c r="A1818" s="16"/>
      <c r="B1818" s="16"/>
      <c r="C1818" s="16"/>
      <c r="D1818" s="16"/>
      <c r="E1818" s="16"/>
      <c r="F1818" s="16"/>
      <c r="G1818" s="16"/>
      <c r="H1818" s="16"/>
    </row>
    <row r="1819" spans="1:8">
      <c r="A1819" s="16"/>
      <c r="B1819" s="16"/>
      <c r="C1819" s="16"/>
      <c r="D1819" s="16"/>
      <c r="E1819" s="16"/>
      <c r="F1819" s="16"/>
      <c r="G1819" s="16"/>
      <c r="H1819" s="16"/>
    </row>
    <row r="1820" spans="1:8">
      <c r="A1820" s="16"/>
      <c r="B1820" s="16"/>
      <c r="C1820" s="16"/>
      <c r="D1820" s="16"/>
      <c r="E1820" s="16"/>
      <c r="F1820" s="16"/>
      <c r="G1820" s="16"/>
      <c r="H1820" s="16"/>
    </row>
    <row r="1821" spans="1:8">
      <c r="A1821" s="16"/>
      <c r="B1821" s="16"/>
      <c r="C1821" s="16"/>
      <c r="D1821" s="16"/>
      <c r="E1821" s="16"/>
      <c r="F1821" s="16"/>
      <c r="G1821" s="16"/>
      <c r="H1821" s="16"/>
    </row>
    <row r="1822" spans="1:8">
      <c r="A1822" s="16"/>
      <c r="B1822" s="16"/>
      <c r="C1822" s="16"/>
      <c r="D1822" s="16"/>
      <c r="E1822" s="16"/>
      <c r="F1822" s="16"/>
      <c r="G1822" s="16"/>
      <c r="H1822" s="16"/>
    </row>
    <row r="1823" spans="1:8">
      <c r="A1823" s="16"/>
      <c r="B1823" s="16"/>
      <c r="C1823" s="16"/>
      <c r="D1823" s="16"/>
      <c r="E1823" s="16"/>
      <c r="F1823" s="16"/>
      <c r="G1823" s="16"/>
      <c r="H1823" s="16"/>
    </row>
    <row r="1824" spans="1:8">
      <c r="A1824" s="16"/>
      <c r="B1824" s="16"/>
      <c r="C1824" s="16"/>
      <c r="D1824" s="16"/>
      <c r="E1824" s="16"/>
      <c r="F1824" s="16"/>
      <c r="G1824" s="16"/>
      <c r="H1824" s="16"/>
    </row>
    <row r="1825" spans="1:8">
      <c r="A1825" s="16"/>
      <c r="B1825" s="16"/>
      <c r="C1825" s="16"/>
      <c r="D1825" s="16"/>
      <c r="E1825" s="16"/>
      <c r="F1825" s="16"/>
      <c r="G1825" s="16"/>
      <c r="H1825" s="16"/>
    </row>
    <row r="1826" spans="1:8">
      <c r="A1826" s="16"/>
      <c r="B1826" s="16"/>
      <c r="C1826" s="16"/>
      <c r="D1826" s="16"/>
      <c r="E1826" s="16"/>
      <c r="F1826" s="16"/>
      <c r="G1826" s="16"/>
      <c r="H1826" s="16"/>
    </row>
    <row r="1827" spans="1:8">
      <c r="A1827" s="16"/>
      <c r="B1827" s="16"/>
      <c r="C1827" s="16"/>
      <c r="D1827" s="16"/>
      <c r="E1827" s="16"/>
      <c r="F1827" s="16"/>
      <c r="G1827" s="16"/>
      <c r="H1827" s="16"/>
    </row>
    <row r="1828" spans="1:8">
      <c r="A1828" s="16"/>
      <c r="B1828" s="16"/>
      <c r="C1828" s="16"/>
      <c r="D1828" s="16"/>
      <c r="E1828" s="16"/>
      <c r="F1828" s="16"/>
      <c r="G1828" s="16"/>
      <c r="H1828" s="16"/>
    </row>
    <row r="1829" spans="1:8">
      <c r="A1829" s="16"/>
      <c r="B1829" s="16"/>
      <c r="C1829" s="16"/>
      <c r="D1829" s="16"/>
      <c r="E1829" s="16"/>
      <c r="F1829" s="16"/>
      <c r="G1829" s="16"/>
      <c r="H1829" s="16"/>
    </row>
    <row r="1830" spans="1:8">
      <c r="A1830" s="16"/>
      <c r="B1830" s="16"/>
      <c r="C1830" s="16"/>
      <c r="D1830" s="16"/>
      <c r="E1830" s="16"/>
      <c r="F1830" s="16"/>
      <c r="G1830" s="16"/>
      <c r="H1830" s="16"/>
    </row>
    <row r="1831" spans="1:8">
      <c r="A1831" s="16"/>
      <c r="B1831" s="16"/>
      <c r="C1831" s="16"/>
      <c r="D1831" s="16"/>
      <c r="E1831" s="16"/>
      <c r="F1831" s="16"/>
      <c r="G1831" s="16"/>
      <c r="H1831" s="16"/>
    </row>
    <row r="1832" spans="1:8">
      <c r="A1832" s="16"/>
      <c r="B1832" s="16"/>
      <c r="C1832" s="16"/>
      <c r="D1832" s="16"/>
      <c r="E1832" s="16"/>
      <c r="F1832" s="16"/>
      <c r="G1832" s="16"/>
      <c r="H1832" s="16"/>
    </row>
    <row r="1833" spans="1:8">
      <c r="A1833" s="16"/>
      <c r="B1833" s="16"/>
      <c r="C1833" s="16"/>
      <c r="D1833" s="16"/>
      <c r="E1833" s="16"/>
      <c r="F1833" s="16"/>
      <c r="G1833" s="16"/>
      <c r="H1833" s="16"/>
    </row>
    <row r="1834" spans="1:8">
      <c r="A1834" s="16"/>
      <c r="B1834" s="16"/>
      <c r="C1834" s="16"/>
      <c r="D1834" s="16"/>
      <c r="E1834" s="16"/>
      <c r="F1834" s="16"/>
      <c r="G1834" s="16"/>
      <c r="H1834" s="16"/>
    </row>
    <row r="1835" spans="1:8">
      <c r="A1835" s="16"/>
      <c r="B1835" s="16"/>
      <c r="C1835" s="16"/>
      <c r="D1835" s="16"/>
      <c r="E1835" s="16"/>
      <c r="F1835" s="16"/>
      <c r="G1835" s="16"/>
      <c r="H1835" s="16"/>
    </row>
    <row r="1836" spans="1:8">
      <c r="A1836" s="16"/>
      <c r="B1836" s="16"/>
      <c r="C1836" s="16"/>
      <c r="D1836" s="16"/>
      <c r="E1836" s="16"/>
      <c r="F1836" s="16"/>
      <c r="G1836" s="16"/>
      <c r="H1836" s="16"/>
    </row>
    <row r="1837" spans="1:8">
      <c r="A1837" s="16"/>
      <c r="B1837" s="16"/>
      <c r="C1837" s="16"/>
      <c r="D1837" s="16"/>
      <c r="E1837" s="16"/>
      <c r="F1837" s="16"/>
      <c r="G1837" s="16"/>
      <c r="H1837" s="16"/>
    </row>
    <row r="1838" spans="1:8">
      <c r="A1838" s="16"/>
      <c r="B1838" s="16"/>
      <c r="C1838" s="16"/>
      <c r="D1838" s="16"/>
      <c r="E1838" s="16"/>
      <c r="F1838" s="16"/>
      <c r="G1838" s="16"/>
      <c r="H1838" s="16"/>
    </row>
    <row r="1839" spans="1:8">
      <c r="A1839" s="16"/>
      <c r="B1839" s="16"/>
      <c r="C1839" s="16"/>
      <c r="D1839" s="16"/>
      <c r="E1839" s="16"/>
      <c r="F1839" s="16"/>
      <c r="G1839" s="16"/>
      <c r="H1839" s="16"/>
    </row>
    <row r="1840" spans="1:8">
      <c r="A1840" s="16"/>
      <c r="B1840" s="16"/>
      <c r="C1840" s="16"/>
      <c r="D1840" s="16"/>
      <c r="E1840" s="16"/>
      <c r="F1840" s="16"/>
      <c r="G1840" s="16"/>
      <c r="H1840" s="16"/>
    </row>
    <row r="1841" spans="1:8">
      <c r="A1841" s="16"/>
      <c r="B1841" s="16"/>
      <c r="C1841" s="16"/>
      <c r="D1841" s="16"/>
      <c r="E1841" s="16"/>
      <c r="F1841" s="16"/>
      <c r="G1841" s="16"/>
      <c r="H1841" s="16"/>
    </row>
    <row r="1842" spans="1:8">
      <c r="A1842" s="16"/>
      <c r="B1842" s="16"/>
      <c r="C1842" s="16"/>
      <c r="D1842" s="16"/>
      <c r="E1842" s="16"/>
      <c r="F1842" s="16"/>
      <c r="G1842" s="16"/>
      <c r="H1842" s="16"/>
    </row>
    <row r="1843" spans="1:8">
      <c r="A1843" s="16"/>
      <c r="B1843" s="16"/>
      <c r="C1843" s="16"/>
      <c r="D1843" s="16"/>
      <c r="E1843" s="16"/>
      <c r="F1843" s="16"/>
      <c r="G1843" s="16"/>
      <c r="H1843" s="16"/>
    </row>
    <row r="1844" spans="1:8">
      <c r="A1844" s="16"/>
      <c r="B1844" s="16"/>
      <c r="C1844" s="16"/>
      <c r="D1844" s="16"/>
      <c r="E1844" s="16"/>
      <c r="F1844" s="16"/>
      <c r="G1844" s="16"/>
      <c r="H1844" s="16"/>
    </row>
    <row r="1845" spans="1:8">
      <c r="A1845" s="16"/>
      <c r="B1845" s="16"/>
      <c r="C1845" s="16"/>
      <c r="D1845" s="16"/>
      <c r="E1845" s="16"/>
      <c r="F1845" s="16"/>
      <c r="G1845" s="16"/>
      <c r="H1845" s="16"/>
    </row>
    <row r="1846" spans="1:8">
      <c r="A1846" s="16"/>
      <c r="B1846" s="16"/>
      <c r="C1846" s="16"/>
      <c r="D1846" s="16"/>
      <c r="E1846" s="16"/>
      <c r="F1846" s="16"/>
      <c r="G1846" s="16"/>
      <c r="H1846" s="16"/>
    </row>
    <row r="1847" spans="1:8">
      <c r="A1847" s="16"/>
      <c r="B1847" s="16"/>
      <c r="C1847" s="16"/>
      <c r="D1847" s="16"/>
      <c r="E1847" s="16"/>
      <c r="F1847" s="16"/>
      <c r="G1847" s="16"/>
      <c r="H1847" s="16"/>
    </row>
    <row r="1848" spans="1:8">
      <c r="A1848" s="16"/>
      <c r="B1848" s="16"/>
      <c r="C1848" s="16"/>
      <c r="D1848" s="16"/>
      <c r="E1848" s="16"/>
      <c r="F1848" s="16"/>
      <c r="G1848" s="16"/>
      <c r="H1848" s="16"/>
    </row>
    <row r="1849" spans="1:8">
      <c r="A1849" s="16"/>
      <c r="B1849" s="16"/>
      <c r="C1849" s="16"/>
      <c r="D1849" s="16"/>
      <c r="E1849" s="16"/>
      <c r="F1849" s="16"/>
      <c r="G1849" s="16"/>
      <c r="H1849" s="16"/>
    </row>
    <row r="1850" spans="1:8">
      <c r="A1850" s="16"/>
      <c r="B1850" s="16"/>
      <c r="C1850" s="16"/>
      <c r="D1850" s="16"/>
      <c r="E1850" s="16"/>
      <c r="F1850" s="16"/>
      <c r="G1850" s="16"/>
      <c r="H1850" s="16"/>
    </row>
    <row r="1851" spans="1:8">
      <c r="A1851" s="16"/>
      <c r="B1851" s="16"/>
      <c r="C1851" s="16"/>
      <c r="D1851" s="16"/>
      <c r="E1851" s="16"/>
      <c r="F1851" s="16"/>
      <c r="G1851" s="16"/>
      <c r="H1851" s="16"/>
    </row>
    <row r="1852" spans="1:8">
      <c r="A1852" s="16"/>
      <c r="B1852" s="16"/>
      <c r="C1852" s="16"/>
      <c r="D1852" s="16"/>
      <c r="E1852" s="16"/>
      <c r="F1852" s="16"/>
      <c r="G1852" s="16"/>
      <c r="H1852" s="16"/>
    </row>
    <row r="1853" spans="1:8">
      <c r="A1853" s="16"/>
      <c r="B1853" s="16"/>
      <c r="C1853" s="16"/>
      <c r="D1853" s="16"/>
      <c r="E1853" s="16"/>
      <c r="F1853" s="16"/>
      <c r="G1853" s="16"/>
      <c r="H1853" s="16"/>
    </row>
    <row r="1854" spans="1:8">
      <c r="A1854" s="16"/>
      <c r="B1854" s="16"/>
      <c r="C1854" s="16"/>
      <c r="D1854" s="16"/>
      <c r="E1854" s="16"/>
      <c r="F1854" s="16"/>
      <c r="G1854" s="16"/>
      <c r="H1854" s="16"/>
    </row>
    <row r="1855" spans="1:8">
      <c r="A1855" s="16"/>
      <c r="B1855" s="16"/>
      <c r="C1855" s="16"/>
      <c r="D1855" s="16"/>
      <c r="E1855" s="16"/>
      <c r="F1855" s="16"/>
      <c r="G1855" s="16"/>
      <c r="H1855" s="16"/>
    </row>
    <row r="1856" spans="1:8">
      <c r="A1856" s="16"/>
      <c r="B1856" s="16"/>
      <c r="C1856" s="16"/>
      <c r="D1856" s="16"/>
      <c r="E1856" s="16"/>
      <c r="F1856" s="16"/>
      <c r="G1856" s="16"/>
      <c r="H1856" s="16"/>
    </row>
    <row r="1857" spans="1:8">
      <c r="A1857" s="16"/>
      <c r="B1857" s="16"/>
      <c r="C1857" s="16"/>
      <c r="D1857" s="16"/>
      <c r="E1857" s="16"/>
      <c r="F1857" s="16"/>
      <c r="G1857" s="16"/>
      <c r="H1857" s="16"/>
    </row>
    <row r="1858" spans="1:8">
      <c r="A1858" s="16"/>
      <c r="B1858" s="16"/>
      <c r="C1858" s="16"/>
      <c r="D1858" s="16"/>
      <c r="E1858" s="16"/>
      <c r="F1858" s="16"/>
      <c r="G1858" s="16"/>
      <c r="H1858" s="16"/>
    </row>
    <row r="1859" spans="1:8">
      <c r="A1859" s="16"/>
      <c r="B1859" s="16"/>
      <c r="C1859" s="16"/>
      <c r="D1859" s="16"/>
      <c r="E1859" s="16"/>
      <c r="F1859" s="16"/>
      <c r="G1859" s="16"/>
      <c r="H1859" s="16"/>
    </row>
    <row r="1860" spans="1:8">
      <c r="A1860" s="16"/>
      <c r="B1860" s="16"/>
      <c r="C1860" s="16"/>
      <c r="D1860" s="16"/>
      <c r="E1860" s="16"/>
      <c r="F1860" s="16"/>
      <c r="G1860" s="16"/>
      <c r="H1860" s="16"/>
    </row>
    <row r="1861" spans="1:8">
      <c r="A1861" s="16"/>
      <c r="B1861" s="16"/>
      <c r="C1861" s="16"/>
      <c r="D1861" s="16"/>
      <c r="E1861" s="16"/>
      <c r="F1861" s="16"/>
      <c r="G1861" s="16"/>
      <c r="H1861" s="16"/>
    </row>
    <row r="1862" spans="1:8">
      <c r="A1862" s="16"/>
      <c r="B1862" s="16"/>
      <c r="C1862" s="16"/>
      <c r="D1862" s="16"/>
      <c r="E1862" s="16"/>
      <c r="F1862" s="16"/>
      <c r="G1862" s="16"/>
      <c r="H1862" s="16"/>
    </row>
    <row r="1863" spans="1:8">
      <c r="A1863" s="16"/>
      <c r="B1863" s="16"/>
      <c r="C1863" s="16"/>
      <c r="D1863" s="16"/>
      <c r="E1863" s="16"/>
      <c r="F1863" s="16"/>
      <c r="G1863" s="16"/>
      <c r="H1863" s="16"/>
    </row>
    <row r="1864" spans="1:8">
      <c r="A1864" s="16"/>
      <c r="B1864" s="16"/>
      <c r="C1864" s="16"/>
      <c r="D1864" s="16"/>
      <c r="E1864" s="16"/>
      <c r="F1864" s="16"/>
      <c r="G1864" s="16"/>
      <c r="H1864" s="16"/>
    </row>
    <row r="1865" spans="1:8">
      <c r="A1865" s="16"/>
      <c r="B1865" s="16"/>
      <c r="C1865" s="16"/>
      <c r="D1865" s="16"/>
      <c r="E1865" s="16"/>
      <c r="F1865" s="16"/>
      <c r="G1865" s="16"/>
      <c r="H1865" s="16"/>
    </row>
    <row r="1866" spans="1:8">
      <c r="A1866" s="16"/>
      <c r="B1866" s="16"/>
      <c r="C1866" s="16"/>
      <c r="D1866" s="16"/>
      <c r="E1866" s="16"/>
      <c r="F1866" s="16"/>
      <c r="G1866" s="16"/>
      <c r="H1866" s="16"/>
    </row>
    <row r="1867" spans="1:8">
      <c r="A1867" s="16"/>
      <c r="B1867" s="16"/>
      <c r="C1867" s="16"/>
      <c r="D1867" s="16"/>
      <c r="E1867" s="16"/>
      <c r="F1867" s="16"/>
      <c r="G1867" s="16"/>
      <c r="H1867" s="16"/>
    </row>
    <row r="1868" spans="1:8">
      <c r="A1868" s="16"/>
      <c r="B1868" s="16"/>
      <c r="C1868" s="16"/>
      <c r="D1868" s="16"/>
      <c r="E1868" s="16"/>
      <c r="F1868" s="16"/>
      <c r="G1868" s="16"/>
      <c r="H1868" s="16"/>
    </row>
    <row r="1869" spans="1:8">
      <c r="A1869" s="16"/>
      <c r="B1869" s="16"/>
      <c r="C1869" s="16"/>
      <c r="D1869" s="16"/>
      <c r="E1869" s="16"/>
      <c r="F1869" s="16"/>
      <c r="G1869" s="16"/>
      <c r="H1869" s="16"/>
    </row>
    <row r="1870" spans="1:8">
      <c r="A1870" s="16"/>
      <c r="B1870" s="16"/>
      <c r="C1870" s="16"/>
      <c r="D1870" s="16"/>
      <c r="E1870" s="16"/>
      <c r="F1870" s="16"/>
      <c r="G1870" s="16"/>
      <c r="H1870" s="16"/>
    </row>
    <row r="1871" spans="1:8">
      <c r="A1871" s="16"/>
      <c r="B1871" s="16"/>
      <c r="C1871" s="16"/>
      <c r="D1871" s="16"/>
      <c r="E1871" s="16"/>
      <c r="F1871" s="16"/>
      <c r="G1871" s="16"/>
      <c r="H1871" s="16"/>
    </row>
    <row r="1872" spans="1:8">
      <c r="A1872" s="16"/>
      <c r="B1872" s="16"/>
      <c r="C1872" s="16"/>
      <c r="D1872" s="16"/>
      <c r="E1872" s="16"/>
      <c r="F1872" s="16"/>
      <c r="G1872" s="16"/>
      <c r="H1872" s="16"/>
    </row>
    <row r="1873" spans="1:8">
      <c r="A1873" s="16"/>
      <c r="B1873" s="16"/>
      <c r="C1873" s="16"/>
      <c r="D1873" s="16"/>
      <c r="E1873" s="16"/>
      <c r="F1873" s="16"/>
      <c r="G1873" s="16"/>
      <c r="H1873" s="16"/>
    </row>
    <row r="1874" spans="1:8">
      <c r="A1874" s="16"/>
      <c r="B1874" s="16"/>
      <c r="C1874" s="16"/>
      <c r="D1874" s="16"/>
      <c r="E1874" s="16"/>
      <c r="F1874" s="16"/>
      <c r="G1874" s="16"/>
      <c r="H1874" s="16"/>
    </row>
    <row r="1875" spans="1:8">
      <c r="A1875" s="16"/>
      <c r="B1875" s="16"/>
      <c r="C1875" s="16"/>
      <c r="D1875" s="16"/>
      <c r="E1875" s="16"/>
      <c r="F1875" s="16"/>
      <c r="G1875" s="16"/>
      <c r="H1875" s="16"/>
    </row>
    <row r="1876" spans="1:8">
      <c r="A1876" s="16"/>
      <c r="B1876" s="16"/>
      <c r="C1876" s="16"/>
      <c r="D1876" s="16"/>
      <c r="E1876" s="16"/>
      <c r="F1876" s="16"/>
      <c r="G1876" s="16"/>
      <c r="H1876" s="16"/>
    </row>
    <row r="1877" spans="1:8">
      <c r="A1877" s="16"/>
      <c r="B1877" s="16"/>
      <c r="C1877" s="16"/>
      <c r="D1877" s="16"/>
      <c r="E1877" s="16"/>
      <c r="F1877" s="16"/>
      <c r="G1877" s="16"/>
      <c r="H1877" s="16"/>
    </row>
    <row r="1878" spans="1:8">
      <c r="A1878" s="16"/>
      <c r="B1878" s="16"/>
      <c r="C1878" s="16"/>
      <c r="D1878" s="16"/>
      <c r="E1878" s="16"/>
      <c r="F1878" s="16"/>
      <c r="G1878" s="16"/>
      <c r="H1878" s="16"/>
    </row>
    <row r="1879" spans="1:8">
      <c r="A1879" s="16"/>
      <c r="B1879" s="16"/>
      <c r="C1879" s="16"/>
      <c r="D1879" s="16"/>
      <c r="E1879" s="16"/>
      <c r="F1879" s="16"/>
      <c r="G1879" s="16"/>
      <c r="H1879" s="16"/>
    </row>
    <row r="1880" spans="1:8">
      <c r="A1880" s="16"/>
      <c r="B1880" s="16"/>
      <c r="C1880" s="16"/>
      <c r="D1880" s="16"/>
      <c r="E1880" s="16"/>
      <c r="F1880" s="16"/>
      <c r="G1880" s="16"/>
      <c r="H1880" s="16"/>
    </row>
    <row r="1881" spans="1:8">
      <c r="A1881" s="16"/>
      <c r="B1881" s="16"/>
      <c r="C1881" s="16"/>
      <c r="D1881" s="16"/>
      <c r="E1881" s="16"/>
      <c r="F1881" s="16"/>
      <c r="G1881" s="16"/>
      <c r="H1881" s="16"/>
    </row>
    <row r="1882" spans="1:8">
      <c r="A1882" s="16"/>
      <c r="B1882" s="16"/>
      <c r="C1882" s="16"/>
      <c r="D1882" s="16"/>
      <c r="E1882" s="16"/>
      <c r="F1882" s="16"/>
      <c r="G1882" s="16"/>
      <c r="H1882" s="16"/>
    </row>
    <row r="1883" spans="1:8">
      <c r="A1883" s="16"/>
      <c r="B1883" s="16"/>
      <c r="C1883" s="16"/>
      <c r="D1883" s="16"/>
      <c r="E1883" s="16"/>
      <c r="F1883" s="16"/>
      <c r="G1883" s="16"/>
      <c r="H1883" s="16"/>
    </row>
    <row r="1884" spans="1:8">
      <c r="A1884" s="16"/>
      <c r="B1884" s="16"/>
      <c r="C1884" s="16"/>
      <c r="D1884" s="16"/>
      <c r="E1884" s="16"/>
      <c r="F1884" s="16"/>
      <c r="G1884" s="16"/>
      <c r="H1884" s="16"/>
    </row>
    <row r="1885" spans="1:8">
      <c r="A1885" s="16"/>
      <c r="B1885" s="16"/>
      <c r="C1885" s="16"/>
      <c r="D1885" s="16"/>
      <c r="E1885" s="16"/>
      <c r="F1885" s="16"/>
      <c r="G1885" s="16"/>
      <c r="H1885" s="16"/>
    </row>
    <row r="1886" spans="1:8">
      <c r="A1886" s="16"/>
      <c r="B1886" s="16"/>
      <c r="C1886" s="16"/>
      <c r="D1886" s="16"/>
      <c r="E1886" s="16"/>
      <c r="F1886" s="16"/>
      <c r="G1886" s="16"/>
      <c r="H1886" s="16"/>
    </row>
    <row r="1887" spans="1:8">
      <c r="A1887" s="16"/>
      <c r="B1887" s="16"/>
      <c r="C1887" s="16"/>
      <c r="D1887" s="16"/>
      <c r="E1887" s="16"/>
      <c r="F1887" s="16"/>
      <c r="G1887" s="16"/>
      <c r="H1887" s="16"/>
    </row>
    <row r="1888" spans="1:8">
      <c r="A1888" s="16"/>
      <c r="B1888" s="16"/>
      <c r="C1888" s="16"/>
      <c r="D1888" s="16"/>
      <c r="E1888" s="16"/>
      <c r="F1888" s="16"/>
      <c r="G1888" s="16"/>
      <c r="H1888" s="16"/>
    </row>
    <row r="1889" spans="1:8">
      <c r="A1889" s="16"/>
      <c r="B1889" s="16"/>
      <c r="C1889" s="16"/>
      <c r="D1889" s="16"/>
      <c r="E1889" s="16"/>
      <c r="F1889" s="16"/>
      <c r="G1889" s="16"/>
      <c r="H1889" s="16"/>
    </row>
    <row r="1890" spans="1:8">
      <c r="A1890" s="16"/>
      <c r="B1890" s="16"/>
      <c r="C1890" s="16"/>
      <c r="D1890" s="16"/>
      <c r="E1890" s="16"/>
      <c r="F1890" s="16"/>
      <c r="G1890" s="16"/>
      <c r="H1890" s="16"/>
    </row>
    <row r="1891" spans="1:8">
      <c r="A1891" s="16"/>
      <c r="B1891" s="16"/>
      <c r="C1891" s="16"/>
      <c r="D1891" s="16"/>
      <c r="E1891" s="16"/>
      <c r="F1891" s="16"/>
      <c r="G1891" s="16"/>
      <c r="H1891" s="16"/>
    </row>
    <row r="1892" spans="1:8">
      <c r="A1892" s="16"/>
      <c r="B1892" s="16"/>
      <c r="C1892" s="16"/>
      <c r="D1892" s="16"/>
      <c r="E1892" s="16"/>
      <c r="F1892" s="16"/>
      <c r="G1892" s="16"/>
      <c r="H1892" s="16"/>
    </row>
    <row r="1893" spans="1:8">
      <c r="A1893" s="16"/>
      <c r="B1893" s="16"/>
      <c r="C1893" s="16"/>
      <c r="D1893" s="16"/>
      <c r="E1893" s="16"/>
      <c r="F1893" s="16"/>
      <c r="G1893" s="16"/>
      <c r="H1893" s="16"/>
    </row>
    <row r="1894" spans="1:8">
      <c r="A1894" s="16"/>
      <c r="B1894" s="16"/>
      <c r="C1894" s="16"/>
      <c r="D1894" s="16"/>
      <c r="E1894" s="16"/>
      <c r="F1894" s="16"/>
      <c r="G1894" s="16"/>
      <c r="H1894" s="16"/>
    </row>
    <row r="1895" spans="1:8">
      <c r="A1895" s="16"/>
      <c r="B1895" s="16"/>
      <c r="C1895" s="16"/>
      <c r="D1895" s="16"/>
      <c r="E1895" s="16"/>
      <c r="F1895" s="16"/>
      <c r="G1895" s="16"/>
      <c r="H1895" s="16"/>
    </row>
    <row r="1896" spans="1:8">
      <c r="A1896" s="16"/>
      <c r="B1896" s="16"/>
      <c r="C1896" s="16"/>
      <c r="D1896" s="16"/>
      <c r="E1896" s="16"/>
      <c r="F1896" s="16"/>
      <c r="G1896" s="16"/>
      <c r="H1896" s="16"/>
    </row>
    <row r="1897" spans="1:8">
      <c r="A1897" s="16"/>
      <c r="B1897" s="16"/>
      <c r="C1897" s="16"/>
      <c r="D1897" s="16"/>
      <c r="E1897" s="16"/>
      <c r="F1897" s="16"/>
      <c r="G1897" s="16"/>
      <c r="H1897" s="16"/>
    </row>
    <row r="1898" spans="1:8">
      <c r="A1898" s="16"/>
      <c r="B1898" s="16"/>
      <c r="C1898" s="16"/>
      <c r="D1898" s="16"/>
      <c r="E1898" s="16"/>
      <c r="F1898" s="16"/>
      <c r="G1898" s="16"/>
      <c r="H1898" s="16"/>
    </row>
    <row r="1899" spans="1:8">
      <c r="A1899" s="16"/>
      <c r="B1899" s="16"/>
      <c r="C1899" s="16"/>
      <c r="D1899" s="16"/>
      <c r="E1899" s="16"/>
      <c r="F1899" s="16"/>
      <c r="G1899" s="16"/>
      <c r="H1899" s="16"/>
    </row>
    <row r="1900" spans="1:8">
      <c r="A1900" s="16"/>
      <c r="B1900" s="16"/>
      <c r="C1900" s="16"/>
      <c r="D1900" s="16"/>
      <c r="E1900" s="16"/>
      <c r="F1900" s="16"/>
      <c r="G1900" s="16"/>
      <c r="H1900" s="16"/>
    </row>
    <row r="1901" spans="1:8">
      <c r="A1901" s="16"/>
      <c r="B1901" s="16"/>
      <c r="C1901" s="16"/>
      <c r="D1901" s="16"/>
      <c r="E1901" s="16"/>
      <c r="F1901" s="16"/>
      <c r="G1901" s="16"/>
      <c r="H1901" s="16"/>
    </row>
    <row r="1902" spans="1:8">
      <c r="A1902" s="16"/>
      <c r="B1902" s="16"/>
      <c r="C1902" s="16"/>
      <c r="D1902" s="16"/>
      <c r="E1902" s="16"/>
      <c r="F1902" s="16"/>
      <c r="G1902" s="16"/>
      <c r="H1902" s="16"/>
    </row>
    <row r="1903" spans="1:8">
      <c r="A1903" s="16"/>
      <c r="B1903" s="16"/>
      <c r="C1903" s="16"/>
      <c r="D1903" s="16"/>
      <c r="E1903" s="16"/>
      <c r="F1903" s="16"/>
      <c r="G1903" s="16"/>
      <c r="H1903" s="16"/>
    </row>
    <row r="1904" spans="1:8">
      <c r="A1904" s="16"/>
      <c r="B1904" s="16"/>
      <c r="C1904" s="16"/>
      <c r="D1904" s="16"/>
      <c r="E1904" s="16"/>
      <c r="F1904" s="16"/>
      <c r="G1904" s="16"/>
      <c r="H1904" s="16"/>
    </row>
    <row r="1905" spans="1:8">
      <c r="A1905" s="16"/>
      <c r="B1905" s="16"/>
      <c r="C1905" s="16"/>
      <c r="D1905" s="16"/>
      <c r="E1905" s="16"/>
      <c r="F1905" s="16"/>
      <c r="G1905" s="16"/>
      <c r="H1905" s="16"/>
    </row>
    <row r="1906" spans="1:8">
      <c r="A1906" s="16"/>
      <c r="B1906" s="16"/>
      <c r="C1906" s="16"/>
      <c r="D1906" s="16"/>
      <c r="E1906" s="16"/>
      <c r="F1906" s="16"/>
      <c r="G1906" s="16"/>
      <c r="H1906" s="16"/>
    </row>
    <row r="1907" spans="1:8">
      <c r="A1907" s="16"/>
      <c r="B1907" s="16"/>
      <c r="C1907" s="16"/>
      <c r="D1907" s="16"/>
      <c r="E1907" s="16"/>
      <c r="F1907" s="16"/>
      <c r="G1907" s="16"/>
      <c r="H1907" s="16"/>
    </row>
    <row r="1908" spans="1:8">
      <c r="A1908" s="16"/>
      <c r="B1908" s="16"/>
      <c r="C1908" s="16"/>
      <c r="D1908" s="16"/>
      <c r="E1908" s="16"/>
      <c r="F1908" s="16"/>
      <c r="G1908" s="16"/>
      <c r="H1908" s="16"/>
    </row>
    <row r="1909" spans="1:8">
      <c r="A1909" s="16"/>
      <c r="B1909" s="16"/>
      <c r="C1909" s="16"/>
      <c r="D1909" s="16"/>
      <c r="E1909" s="16"/>
      <c r="F1909" s="16"/>
      <c r="G1909" s="16"/>
      <c r="H1909" s="16"/>
    </row>
    <row r="1910" spans="1:8">
      <c r="A1910" s="16"/>
      <c r="B1910" s="16"/>
      <c r="C1910" s="16"/>
      <c r="D1910" s="16"/>
      <c r="E1910" s="16"/>
      <c r="F1910" s="16"/>
      <c r="G1910" s="16"/>
      <c r="H1910" s="16"/>
    </row>
    <row r="1911" spans="1:8">
      <c r="A1911" s="16"/>
      <c r="B1911" s="16"/>
      <c r="C1911" s="16"/>
      <c r="D1911" s="16"/>
      <c r="E1911" s="16"/>
      <c r="F1911" s="16"/>
      <c r="G1911" s="16"/>
      <c r="H1911" s="16"/>
    </row>
    <row r="1912" spans="1:8">
      <c r="A1912" s="16"/>
      <c r="B1912" s="16"/>
      <c r="C1912" s="16"/>
      <c r="D1912" s="16"/>
      <c r="E1912" s="16"/>
      <c r="F1912" s="16"/>
      <c r="G1912" s="16"/>
      <c r="H1912" s="16"/>
    </row>
    <row r="1913" spans="1:8">
      <c r="A1913" s="16"/>
      <c r="B1913" s="16"/>
      <c r="C1913" s="16"/>
      <c r="D1913" s="16"/>
      <c r="E1913" s="16"/>
      <c r="F1913" s="16"/>
      <c r="G1913" s="16"/>
      <c r="H1913" s="16"/>
    </row>
    <row r="1914" spans="1:8">
      <c r="A1914" s="16"/>
      <c r="B1914" s="16"/>
      <c r="C1914" s="16"/>
      <c r="D1914" s="16"/>
      <c r="E1914" s="16"/>
      <c r="F1914" s="16"/>
      <c r="G1914" s="16"/>
      <c r="H1914" s="16"/>
    </row>
    <row r="1915" spans="1:8">
      <c r="A1915" s="16"/>
      <c r="B1915" s="16"/>
      <c r="C1915" s="16"/>
      <c r="D1915" s="16"/>
      <c r="E1915" s="16"/>
      <c r="F1915" s="16"/>
      <c r="G1915" s="16"/>
      <c r="H1915" s="16"/>
    </row>
    <row r="1916" spans="1:8">
      <c r="A1916" s="16"/>
      <c r="B1916" s="16"/>
      <c r="C1916" s="16"/>
      <c r="D1916" s="16"/>
      <c r="E1916" s="16"/>
      <c r="F1916" s="16"/>
      <c r="G1916" s="16"/>
      <c r="H1916" s="16"/>
    </row>
    <row r="1917" spans="1:8">
      <c r="A1917" s="16"/>
      <c r="B1917" s="16"/>
      <c r="C1917" s="16"/>
      <c r="D1917" s="16"/>
      <c r="E1917" s="16"/>
      <c r="F1917" s="16"/>
      <c r="G1917" s="16"/>
      <c r="H1917" s="16"/>
    </row>
    <row r="1918" spans="1:8">
      <c r="A1918" s="16"/>
      <c r="B1918" s="16"/>
      <c r="C1918" s="16"/>
      <c r="D1918" s="16"/>
      <c r="E1918" s="16"/>
      <c r="F1918" s="16"/>
      <c r="G1918" s="16"/>
      <c r="H1918" s="16"/>
    </row>
    <row r="1919" spans="1:8">
      <c r="A1919" s="16"/>
      <c r="B1919" s="16"/>
      <c r="C1919" s="16"/>
      <c r="D1919" s="16"/>
      <c r="E1919" s="16"/>
      <c r="F1919" s="16"/>
      <c r="G1919" s="16"/>
      <c r="H1919" s="16"/>
    </row>
    <row r="1920" spans="1:8">
      <c r="A1920" s="16"/>
      <c r="B1920" s="16"/>
      <c r="C1920" s="16"/>
      <c r="D1920" s="16"/>
      <c r="E1920" s="16"/>
      <c r="F1920" s="16"/>
      <c r="G1920" s="16"/>
      <c r="H1920" s="16"/>
    </row>
    <row r="1921" spans="1:8">
      <c r="A1921" s="16"/>
      <c r="B1921" s="16"/>
      <c r="C1921" s="16"/>
      <c r="D1921" s="16"/>
      <c r="E1921" s="16"/>
      <c r="F1921" s="16"/>
      <c r="G1921" s="16"/>
      <c r="H1921" s="16"/>
    </row>
    <row r="1922" spans="1:8">
      <c r="A1922" s="16"/>
      <c r="B1922" s="16"/>
      <c r="C1922" s="16"/>
      <c r="D1922" s="16"/>
      <c r="E1922" s="16"/>
      <c r="F1922" s="16"/>
      <c r="G1922" s="16"/>
      <c r="H1922" s="16"/>
    </row>
    <row r="1923" spans="1:8">
      <c r="A1923" s="16"/>
      <c r="B1923" s="16"/>
      <c r="C1923" s="16"/>
      <c r="D1923" s="16"/>
      <c r="E1923" s="16"/>
      <c r="F1923" s="16"/>
      <c r="G1923" s="16"/>
      <c r="H1923" s="16"/>
    </row>
    <row r="1924" spans="1:8">
      <c r="A1924" s="16"/>
      <c r="B1924" s="16"/>
      <c r="C1924" s="16"/>
      <c r="D1924" s="16"/>
      <c r="E1924" s="16"/>
      <c r="F1924" s="16"/>
      <c r="G1924" s="16"/>
      <c r="H1924" s="16"/>
    </row>
    <row r="1925" spans="1:8">
      <c r="A1925" s="16"/>
      <c r="B1925" s="16"/>
      <c r="C1925" s="16"/>
      <c r="D1925" s="16"/>
      <c r="E1925" s="16"/>
      <c r="F1925" s="16"/>
      <c r="G1925" s="16"/>
      <c r="H1925" s="16"/>
    </row>
    <row r="1926" spans="1:8">
      <c r="A1926" s="16"/>
      <c r="B1926" s="16"/>
      <c r="C1926" s="16"/>
      <c r="D1926" s="16"/>
      <c r="E1926" s="16"/>
      <c r="F1926" s="16"/>
      <c r="G1926" s="16"/>
      <c r="H1926" s="16"/>
    </row>
    <row r="1927" spans="1:8">
      <c r="A1927" s="16"/>
      <c r="B1927" s="16"/>
      <c r="C1927" s="16"/>
      <c r="D1927" s="16"/>
      <c r="E1927" s="16"/>
      <c r="F1927" s="16"/>
      <c r="G1927" s="16"/>
      <c r="H1927" s="16"/>
    </row>
    <row r="1928" spans="1:8">
      <c r="A1928" s="16"/>
      <c r="B1928" s="16"/>
      <c r="C1928" s="16"/>
      <c r="D1928" s="16"/>
      <c r="E1928" s="16"/>
      <c r="F1928" s="16"/>
      <c r="G1928" s="16"/>
      <c r="H1928" s="16"/>
    </row>
    <row r="1929" spans="1:8">
      <c r="A1929" s="16"/>
      <c r="B1929" s="16"/>
      <c r="C1929" s="16"/>
      <c r="D1929" s="16"/>
      <c r="E1929" s="16"/>
      <c r="F1929" s="16"/>
      <c r="G1929" s="16"/>
      <c r="H1929" s="16"/>
    </row>
    <row r="1930" spans="1:8">
      <c r="A1930" s="16"/>
      <c r="B1930" s="16"/>
      <c r="C1930" s="16"/>
      <c r="D1930" s="16"/>
      <c r="E1930" s="16"/>
      <c r="F1930" s="16"/>
      <c r="G1930" s="16"/>
      <c r="H1930" s="16"/>
    </row>
    <row r="1931" spans="1:8">
      <c r="A1931" s="16"/>
      <c r="B1931" s="16"/>
      <c r="C1931" s="16"/>
      <c r="D1931" s="16"/>
      <c r="E1931" s="16"/>
      <c r="F1931" s="16"/>
      <c r="G1931" s="16"/>
      <c r="H1931" s="16"/>
    </row>
    <row r="1932" spans="1:8">
      <c r="A1932" s="16"/>
      <c r="B1932" s="16"/>
      <c r="C1932" s="16"/>
      <c r="D1932" s="16"/>
      <c r="E1932" s="16"/>
      <c r="F1932" s="16"/>
      <c r="G1932" s="16"/>
      <c r="H1932" s="16"/>
    </row>
    <row r="1933" spans="1:8">
      <c r="A1933" s="16"/>
      <c r="B1933" s="16"/>
      <c r="C1933" s="16"/>
      <c r="D1933" s="16"/>
      <c r="E1933" s="16"/>
      <c r="F1933" s="16"/>
      <c r="G1933" s="16"/>
      <c r="H1933" s="16"/>
    </row>
    <row r="1934" spans="1:8">
      <c r="A1934" s="16"/>
      <c r="B1934" s="16"/>
      <c r="C1934" s="16"/>
      <c r="D1934" s="16"/>
      <c r="E1934" s="16"/>
      <c r="F1934" s="16"/>
      <c r="G1934" s="16"/>
      <c r="H1934" s="16"/>
    </row>
    <row r="1935" spans="1:8">
      <c r="A1935" s="16"/>
      <c r="B1935" s="16"/>
      <c r="C1935" s="16"/>
      <c r="D1935" s="16"/>
      <c r="E1935" s="16"/>
      <c r="F1935" s="16"/>
      <c r="G1935" s="16"/>
      <c r="H1935" s="16"/>
    </row>
    <row r="1936" spans="1:8">
      <c r="A1936" s="16"/>
      <c r="B1936" s="16"/>
      <c r="C1936" s="16"/>
      <c r="D1936" s="16"/>
      <c r="E1936" s="16"/>
      <c r="F1936" s="16"/>
      <c r="G1936" s="16"/>
      <c r="H1936" s="16"/>
    </row>
    <row r="1937" spans="1:8">
      <c r="A1937" s="16"/>
      <c r="B1937" s="16"/>
      <c r="C1937" s="16"/>
      <c r="D1937" s="16"/>
      <c r="E1937" s="16"/>
      <c r="F1937" s="16"/>
      <c r="G1937" s="16"/>
      <c r="H1937" s="16"/>
    </row>
    <row r="1938" spans="1:8">
      <c r="A1938" s="16"/>
      <c r="B1938" s="16"/>
      <c r="C1938" s="16"/>
      <c r="D1938" s="16"/>
      <c r="E1938" s="16"/>
      <c r="F1938" s="16"/>
      <c r="G1938" s="16"/>
      <c r="H1938" s="16"/>
    </row>
    <row r="1939" spans="1:8">
      <c r="A1939" s="16"/>
      <c r="B1939" s="16"/>
      <c r="C1939" s="16"/>
      <c r="D1939" s="16"/>
      <c r="E1939" s="16"/>
      <c r="F1939" s="16"/>
      <c r="G1939" s="16"/>
      <c r="H1939" s="16"/>
    </row>
    <row r="1940" spans="1:8">
      <c r="A1940" s="16"/>
      <c r="B1940" s="16"/>
      <c r="C1940" s="16"/>
      <c r="D1940" s="16"/>
      <c r="E1940" s="16"/>
      <c r="F1940" s="16"/>
      <c r="G1940" s="16"/>
      <c r="H1940" s="16"/>
    </row>
    <row r="1941" spans="1:8">
      <c r="A1941" s="16"/>
      <c r="B1941" s="16"/>
      <c r="C1941" s="16"/>
      <c r="D1941" s="16"/>
      <c r="E1941" s="16"/>
      <c r="F1941" s="16"/>
      <c r="G1941" s="16"/>
      <c r="H1941" s="16"/>
    </row>
    <row r="1942" spans="1:8">
      <c r="A1942" s="16"/>
      <c r="B1942" s="16"/>
      <c r="C1942" s="16"/>
      <c r="D1942" s="16"/>
      <c r="E1942" s="16"/>
      <c r="F1942" s="16"/>
      <c r="G1942" s="16"/>
      <c r="H1942" s="16"/>
    </row>
    <row r="1943" spans="1:8">
      <c r="A1943" s="16"/>
      <c r="B1943" s="16"/>
      <c r="C1943" s="16"/>
      <c r="D1943" s="16"/>
      <c r="E1943" s="16"/>
      <c r="F1943" s="16"/>
      <c r="G1943" s="16"/>
      <c r="H1943" s="16"/>
    </row>
    <row r="1944" spans="1:8">
      <c r="A1944" s="16"/>
      <c r="B1944" s="16"/>
      <c r="C1944" s="16"/>
      <c r="D1944" s="16"/>
      <c r="E1944" s="16"/>
      <c r="F1944" s="16"/>
      <c r="G1944" s="16"/>
      <c r="H1944" s="16"/>
    </row>
    <row r="1945" spans="1:8">
      <c r="A1945" s="16"/>
      <c r="B1945" s="16"/>
      <c r="C1945" s="16"/>
      <c r="D1945" s="16"/>
      <c r="E1945" s="16"/>
      <c r="F1945" s="16"/>
      <c r="G1945" s="16"/>
      <c r="H1945" s="16"/>
    </row>
    <row r="1946" spans="1:8">
      <c r="A1946" s="16"/>
      <c r="B1946" s="16"/>
      <c r="C1946" s="16"/>
      <c r="D1946" s="16"/>
      <c r="E1946" s="16"/>
      <c r="F1946" s="16"/>
      <c r="G1946" s="16"/>
      <c r="H1946" s="16"/>
    </row>
    <row r="1947" spans="1:8">
      <c r="A1947" s="16"/>
      <c r="B1947" s="16"/>
      <c r="C1947" s="16"/>
      <c r="D1947" s="16"/>
      <c r="E1947" s="16"/>
      <c r="F1947" s="16"/>
      <c r="G1947" s="16"/>
      <c r="H1947" s="16"/>
    </row>
    <row r="1948" spans="1:8">
      <c r="A1948" s="16"/>
      <c r="B1948" s="16"/>
      <c r="C1948" s="16"/>
      <c r="D1948" s="16"/>
      <c r="E1948" s="16"/>
      <c r="F1948" s="16"/>
      <c r="G1948" s="16"/>
      <c r="H1948" s="16"/>
    </row>
    <row r="1949" spans="1:8">
      <c r="A1949" s="16"/>
      <c r="B1949" s="16"/>
      <c r="C1949" s="16"/>
      <c r="D1949" s="16"/>
      <c r="E1949" s="16"/>
      <c r="F1949" s="16"/>
      <c r="G1949" s="16"/>
      <c r="H1949" s="16"/>
    </row>
    <row r="1950" spans="1:8">
      <c r="A1950" s="16"/>
      <c r="B1950" s="16"/>
      <c r="C1950" s="16"/>
      <c r="D1950" s="16"/>
      <c r="E1950" s="16"/>
      <c r="F1950" s="16"/>
      <c r="G1950" s="16"/>
      <c r="H1950" s="16"/>
    </row>
    <row r="1951" spans="1:8">
      <c r="A1951" s="16"/>
      <c r="B1951" s="16"/>
      <c r="C1951" s="16"/>
      <c r="D1951" s="16"/>
      <c r="E1951" s="16"/>
      <c r="F1951" s="16"/>
      <c r="G1951" s="16"/>
      <c r="H1951" s="16"/>
    </row>
    <row r="1952" spans="1:8">
      <c r="A1952" s="16"/>
      <c r="B1952" s="16"/>
      <c r="C1952" s="16"/>
      <c r="D1952" s="16"/>
      <c r="E1952" s="16"/>
      <c r="F1952" s="16"/>
      <c r="G1952" s="16"/>
      <c r="H1952" s="16"/>
    </row>
    <row r="1953" spans="1:8">
      <c r="A1953" s="16"/>
      <c r="B1953" s="16"/>
      <c r="C1953" s="16"/>
      <c r="D1953" s="16"/>
      <c r="E1953" s="16"/>
      <c r="F1953" s="16"/>
      <c r="G1953" s="16"/>
      <c r="H1953" s="16"/>
    </row>
    <row r="1954" spans="1:8">
      <c r="A1954" s="16"/>
      <c r="B1954" s="16"/>
      <c r="C1954" s="16"/>
      <c r="D1954" s="16"/>
      <c r="E1954" s="16"/>
      <c r="F1954" s="16"/>
      <c r="G1954" s="16"/>
      <c r="H1954" s="16"/>
    </row>
    <row r="1955" spans="1:8">
      <c r="A1955" s="16"/>
      <c r="B1955" s="16"/>
      <c r="C1955" s="16"/>
      <c r="D1955" s="16"/>
      <c r="E1955" s="16"/>
      <c r="F1955" s="16"/>
      <c r="G1955" s="16"/>
      <c r="H1955" s="16"/>
    </row>
    <row r="1956" spans="1:8">
      <c r="A1956" s="16"/>
      <c r="B1956" s="16"/>
      <c r="C1956" s="16"/>
      <c r="D1956" s="16"/>
      <c r="E1956" s="16"/>
      <c r="F1956" s="16"/>
      <c r="G1956" s="16"/>
      <c r="H1956" s="16"/>
    </row>
    <row r="1957" spans="1:8">
      <c r="A1957" s="16"/>
      <c r="B1957" s="16"/>
      <c r="C1957" s="16"/>
      <c r="D1957" s="16"/>
      <c r="E1957" s="16"/>
      <c r="F1957" s="16"/>
      <c r="G1957" s="16"/>
      <c r="H1957" s="16"/>
    </row>
    <row r="1958" spans="1:8">
      <c r="A1958" s="16"/>
      <c r="B1958" s="16"/>
      <c r="C1958" s="16"/>
      <c r="D1958" s="16"/>
      <c r="E1958" s="16"/>
      <c r="F1958" s="16"/>
      <c r="G1958" s="16"/>
      <c r="H1958" s="16"/>
    </row>
    <row r="1959" spans="1:8">
      <c r="A1959" s="16"/>
      <c r="B1959" s="16"/>
      <c r="C1959" s="16"/>
      <c r="D1959" s="16"/>
      <c r="E1959" s="16"/>
      <c r="F1959" s="16"/>
      <c r="G1959" s="16"/>
      <c r="H1959" s="16"/>
    </row>
    <row r="1960" spans="1:8">
      <c r="A1960" s="16"/>
      <c r="B1960" s="16"/>
      <c r="C1960" s="16"/>
      <c r="D1960" s="16"/>
      <c r="E1960" s="16"/>
      <c r="F1960" s="16"/>
      <c r="G1960" s="16"/>
      <c r="H1960" s="16"/>
    </row>
    <row r="1961" spans="1:8">
      <c r="A1961" s="16"/>
      <c r="B1961" s="16"/>
      <c r="C1961" s="16"/>
      <c r="D1961" s="16"/>
      <c r="E1961" s="16"/>
      <c r="F1961" s="16"/>
      <c r="G1961" s="16"/>
      <c r="H1961" s="16"/>
    </row>
    <row r="1962" spans="1:8">
      <c r="A1962" s="16"/>
      <c r="B1962" s="16"/>
      <c r="C1962" s="16"/>
      <c r="D1962" s="16"/>
      <c r="E1962" s="16"/>
      <c r="F1962" s="16"/>
      <c r="G1962" s="16"/>
      <c r="H1962" s="16"/>
    </row>
    <row r="1963" spans="1:8">
      <c r="A1963" s="16"/>
      <c r="B1963" s="16"/>
      <c r="C1963" s="16"/>
      <c r="D1963" s="16"/>
      <c r="E1963" s="16"/>
      <c r="F1963" s="16"/>
      <c r="G1963" s="16"/>
      <c r="H1963" s="16"/>
    </row>
    <row r="1964" spans="1:8">
      <c r="A1964" s="16"/>
      <c r="B1964" s="16"/>
      <c r="C1964" s="16"/>
      <c r="D1964" s="16"/>
      <c r="E1964" s="16"/>
      <c r="F1964" s="16"/>
      <c r="G1964" s="16"/>
      <c r="H1964" s="16"/>
    </row>
    <row r="1965" spans="1:8">
      <c r="A1965" s="16"/>
      <c r="B1965" s="16"/>
      <c r="C1965" s="16"/>
      <c r="D1965" s="16"/>
      <c r="E1965" s="16"/>
      <c r="F1965" s="16"/>
      <c r="G1965" s="16"/>
      <c r="H1965" s="16"/>
    </row>
    <row r="1966" spans="1:8">
      <c r="A1966" s="16"/>
      <c r="B1966" s="16"/>
      <c r="C1966" s="16"/>
      <c r="D1966" s="16"/>
      <c r="E1966" s="16"/>
      <c r="F1966" s="16"/>
      <c r="G1966" s="16"/>
      <c r="H1966" s="16"/>
    </row>
    <row r="1967" spans="1:8">
      <c r="A1967" s="16"/>
      <c r="B1967" s="16"/>
      <c r="C1967" s="16"/>
      <c r="D1967" s="16"/>
      <c r="E1967" s="16"/>
      <c r="F1967" s="16"/>
      <c r="G1967" s="16"/>
      <c r="H1967" s="16"/>
    </row>
    <row r="1968" spans="1:8">
      <c r="A1968" s="16"/>
      <c r="B1968" s="16"/>
      <c r="C1968" s="16"/>
      <c r="D1968" s="16"/>
      <c r="E1968" s="16"/>
      <c r="F1968" s="16"/>
      <c r="G1968" s="16"/>
      <c r="H1968" s="16"/>
    </row>
    <row r="1969" spans="1:8">
      <c r="A1969" s="16"/>
      <c r="B1969" s="16"/>
      <c r="C1969" s="16"/>
      <c r="D1969" s="16"/>
      <c r="E1969" s="16"/>
      <c r="F1969" s="16"/>
      <c r="G1969" s="16"/>
      <c r="H1969" s="16"/>
    </row>
    <row r="1970" spans="1:8">
      <c r="A1970" s="16"/>
      <c r="B1970" s="16"/>
      <c r="C1970" s="16"/>
      <c r="D1970" s="16"/>
      <c r="E1970" s="16"/>
      <c r="F1970" s="16"/>
      <c r="G1970" s="16"/>
      <c r="H1970" s="16"/>
    </row>
    <row r="1971" spans="1:8">
      <c r="A1971" s="16"/>
      <c r="B1971" s="16"/>
      <c r="C1971" s="16"/>
      <c r="D1971" s="16"/>
      <c r="E1971" s="16"/>
      <c r="F1971" s="16"/>
      <c r="G1971" s="16"/>
      <c r="H1971" s="16"/>
    </row>
    <row r="1972" spans="1:8">
      <c r="A1972" s="16"/>
      <c r="B1972" s="16"/>
      <c r="C1972" s="16"/>
      <c r="D1972" s="16"/>
      <c r="E1972" s="16"/>
      <c r="F1972" s="16"/>
      <c r="G1972" s="16"/>
      <c r="H1972" s="16"/>
    </row>
    <row r="1973" spans="1:8">
      <c r="A1973" s="16"/>
      <c r="B1973" s="16"/>
      <c r="C1973" s="16"/>
      <c r="D1973" s="16"/>
      <c r="E1973" s="16"/>
      <c r="F1973" s="16"/>
      <c r="G1973" s="16"/>
      <c r="H1973" s="16"/>
    </row>
    <row r="1974" spans="1:8">
      <c r="A1974" s="16"/>
      <c r="B1974" s="16"/>
      <c r="C1974" s="16"/>
      <c r="D1974" s="16"/>
      <c r="E1974" s="16"/>
      <c r="F1974" s="16"/>
      <c r="G1974" s="16"/>
      <c r="H1974" s="16"/>
    </row>
    <row r="1975" spans="1:8">
      <c r="A1975" s="16"/>
      <c r="B1975" s="16"/>
      <c r="C1975" s="16"/>
      <c r="D1975" s="16"/>
      <c r="E1975" s="16"/>
      <c r="F1975" s="16"/>
      <c r="G1975" s="16"/>
      <c r="H1975" s="16"/>
    </row>
    <row r="1976" spans="1:8">
      <c r="A1976" s="16"/>
      <c r="B1976" s="16"/>
      <c r="C1976" s="16"/>
      <c r="D1976" s="16"/>
      <c r="E1976" s="16"/>
      <c r="F1976" s="16"/>
      <c r="G1976" s="16"/>
      <c r="H1976" s="16"/>
    </row>
    <row r="1977" spans="1:8">
      <c r="A1977" s="16"/>
      <c r="B1977" s="16"/>
      <c r="C1977" s="16"/>
      <c r="D1977" s="16"/>
      <c r="E1977" s="16"/>
      <c r="F1977" s="16"/>
      <c r="G1977" s="16"/>
      <c r="H1977" s="16"/>
    </row>
    <row r="1978" spans="1:8">
      <c r="A1978" s="16"/>
      <c r="B1978" s="16"/>
      <c r="C1978" s="16"/>
      <c r="D1978" s="16"/>
      <c r="E1978" s="16"/>
      <c r="F1978" s="16"/>
      <c r="G1978" s="16"/>
      <c r="H1978" s="16"/>
    </row>
    <row r="1979" spans="1:8">
      <c r="A1979" s="16"/>
      <c r="B1979" s="16"/>
      <c r="C1979" s="16"/>
      <c r="D1979" s="16"/>
      <c r="E1979" s="16"/>
      <c r="F1979" s="16"/>
      <c r="G1979" s="16"/>
      <c r="H1979" s="16"/>
    </row>
    <row r="1980" spans="1:8">
      <c r="A1980" s="16"/>
      <c r="B1980" s="16"/>
      <c r="C1980" s="16"/>
      <c r="D1980" s="16"/>
      <c r="E1980" s="16"/>
      <c r="F1980" s="16"/>
      <c r="G1980" s="16"/>
      <c r="H1980" s="16"/>
    </row>
    <row r="1981" spans="1:8">
      <c r="A1981" s="16"/>
      <c r="B1981" s="16"/>
      <c r="C1981" s="16"/>
      <c r="D1981" s="16"/>
      <c r="E1981" s="16"/>
      <c r="F1981" s="16"/>
      <c r="G1981" s="16"/>
      <c r="H1981" s="16"/>
    </row>
    <row r="1982" spans="1:8">
      <c r="A1982" s="16"/>
      <c r="B1982" s="16"/>
      <c r="C1982" s="16"/>
      <c r="D1982" s="16"/>
      <c r="E1982" s="16"/>
      <c r="F1982" s="16"/>
      <c r="G1982" s="16"/>
      <c r="H1982" s="16"/>
    </row>
    <row r="1983" spans="1:8">
      <c r="A1983" s="16"/>
      <c r="B1983" s="16"/>
      <c r="C1983" s="16"/>
      <c r="D1983" s="16"/>
      <c r="E1983" s="16"/>
      <c r="F1983" s="16"/>
      <c r="G1983" s="16"/>
      <c r="H1983" s="16"/>
    </row>
    <row r="1984" spans="1:8">
      <c r="A1984" s="16"/>
      <c r="B1984" s="16"/>
      <c r="C1984" s="16"/>
      <c r="D1984" s="16"/>
      <c r="E1984" s="16"/>
      <c r="F1984" s="16"/>
      <c r="G1984" s="16"/>
      <c r="H1984" s="16"/>
    </row>
    <row r="1985" spans="1:8">
      <c r="A1985" s="16"/>
      <c r="B1985" s="16"/>
      <c r="C1985" s="16"/>
      <c r="D1985" s="16"/>
      <c r="E1985" s="16"/>
      <c r="F1985" s="16"/>
      <c r="G1985" s="16"/>
      <c r="H1985" s="16"/>
    </row>
    <row r="1986" spans="1:8">
      <c r="A1986" s="16"/>
      <c r="B1986" s="16"/>
      <c r="C1986" s="16"/>
      <c r="D1986" s="16"/>
      <c r="E1986" s="16"/>
      <c r="F1986" s="16"/>
      <c r="G1986" s="16"/>
      <c r="H1986" s="16"/>
    </row>
    <row r="1987" spans="1:8">
      <c r="A1987" s="16"/>
      <c r="B1987" s="16"/>
      <c r="C1987" s="16"/>
      <c r="D1987" s="16"/>
      <c r="E1987" s="16"/>
      <c r="F1987" s="16"/>
      <c r="G1987" s="16"/>
      <c r="H1987" s="16"/>
    </row>
    <row r="1988" spans="1:8">
      <c r="A1988" s="16"/>
      <c r="B1988" s="16"/>
      <c r="C1988" s="16"/>
      <c r="D1988" s="16"/>
      <c r="E1988" s="16"/>
      <c r="F1988" s="16"/>
      <c r="G1988" s="16"/>
      <c r="H1988" s="16"/>
    </row>
    <row r="1989" spans="1:8">
      <c r="A1989" s="16"/>
      <c r="B1989" s="16"/>
      <c r="C1989" s="16"/>
      <c r="D1989" s="16"/>
      <c r="E1989" s="16"/>
      <c r="F1989" s="16"/>
      <c r="G1989" s="16"/>
      <c r="H1989" s="16"/>
    </row>
    <row r="1990" spans="1:8">
      <c r="A1990" s="16"/>
      <c r="B1990" s="16"/>
      <c r="C1990" s="16"/>
      <c r="D1990" s="16"/>
      <c r="E1990" s="16"/>
      <c r="F1990" s="16"/>
      <c r="G1990" s="16"/>
      <c r="H1990" s="16"/>
    </row>
    <row r="1991" spans="1:8">
      <c r="A1991" s="16"/>
      <c r="B1991" s="16"/>
      <c r="C1991" s="16"/>
      <c r="D1991" s="16"/>
      <c r="E1991" s="16"/>
      <c r="F1991" s="16"/>
      <c r="G1991" s="16"/>
      <c r="H1991" s="16"/>
    </row>
    <row r="1992" spans="1:8">
      <c r="A1992" s="16"/>
      <c r="B1992" s="16"/>
      <c r="C1992" s="16"/>
      <c r="D1992" s="16"/>
      <c r="E1992" s="16"/>
      <c r="F1992" s="16"/>
      <c r="G1992" s="16"/>
      <c r="H1992" s="16"/>
    </row>
    <row r="1993" spans="1:8">
      <c r="A1993" s="16"/>
      <c r="B1993" s="16"/>
      <c r="C1993" s="16"/>
      <c r="D1993" s="16"/>
      <c r="E1993" s="16"/>
      <c r="F1993" s="16"/>
      <c r="G1993" s="16"/>
      <c r="H1993" s="16"/>
    </row>
    <row r="1994" spans="1:8">
      <c r="A1994" s="16"/>
      <c r="B1994" s="16"/>
      <c r="C1994" s="16"/>
      <c r="D1994" s="16"/>
      <c r="E1994" s="16"/>
      <c r="F1994" s="16"/>
      <c r="G1994" s="16"/>
      <c r="H1994" s="16"/>
    </row>
    <row r="1995" spans="1:8">
      <c r="A1995" s="16"/>
      <c r="B1995" s="16"/>
      <c r="C1995" s="16"/>
      <c r="D1995" s="16"/>
      <c r="E1995" s="16"/>
      <c r="F1995" s="16"/>
      <c r="G1995" s="16"/>
      <c r="H1995" s="16"/>
    </row>
    <row r="1996" spans="1:8">
      <c r="A1996" s="16"/>
      <c r="B1996" s="16"/>
      <c r="C1996" s="16"/>
      <c r="D1996" s="16"/>
      <c r="E1996" s="16"/>
      <c r="F1996" s="16"/>
      <c r="G1996" s="16"/>
      <c r="H1996" s="16"/>
    </row>
    <row r="1997" spans="1:8">
      <c r="A1997" s="16"/>
      <c r="B1997" s="16"/>
      <c r="C1997" s="16"/>
      <c r="D1997" s="16"/>
      <c r="E1997" s="16"/>
      <c r="F1997" s="16"/>
      <c r="G1997" s="16"/>
      <c r="H1997" s="16"/>
    </row>
    <row r="1998" spans="1:8">
      <c r="A1998" s="16"/>
      <c r="B1998" s="16"/>
      <c r="C1998" s="16"/>
      <c r="D1998" s="16"/>
      <c r="E1998" s="16"/>
      <c r="F1998" s="16"/>
      <c r="G1998" s="16"/>
      <c r="H1998" s="16"/>
    </row>
    <row r="1999" spans="1:8">
      <c r="A1999" s="16"/>
      <c r="B1999" s="16"/>
      <c r="C1999" s="16"/>
      <c r="D1999" s="16"/>
      <c r="E1999" s="16"/>
      <c r="F1999" s="16"/>
      <c r="G1999" s="16"/>
      <c r="H1999" s="16"/>
    </row>
    <row r="2000" spans="1:8">
      <c r="A2000" s="16"/>
      <c r="B2000" s="16"/>
      <c r="C2000" s="16"/>
      <c r="D2000" s="16"/>
      <c r="E2000" s="16"/>
      <c r="F2000" s="16"/>
      <c r="G2000" s="16"/>
      <c r="H2000" s="16"/>
    </row>
    <row r="2001" spans="1:8">
      <c r="A2001" s="16"/>
      <c r="B2001" s="16"/>
      <c r="C2001" s="16"/>
      <c r="D2001" s="16"/>
      <c r="E2001" s="16"/>
      <c r="F2001" s="16"/>
      <c r="G2001" s="16"/>
      <c r="H2001" s="16"/>
    </row>
    <row r="2002" spans="1:8">
      <c r="A2002" s="16"/>
      <c r="B2002" s="16"/>
      <c r="C2002" s="16"/>
      <c r="D2002" s="16"/>
      <c r="E2002" s="16"/>
      <c r="F2002" s="16"/>
      <c r="G2002" s="16"/>
      <c r="H2002" s="16"/>
    </row>
    <row r="2003" spans="1:8">
      <c r="A2003" s="16"/>
      <c r="B2003" s="16"/>
      <c r="C2003" s="16"/>
      <c r="D2003" s="16"/>
      <c r="E2003" s="16"/>
      <c r="F2003" s="16"/>
      <c r="G2003" s="16"/>
      <c r="H2003" s="16"/>
    </row>
    <row r="2004" spans="1:8">
      <c r="A2004" s="16"/>
      <c r="B2004" s="16"/>
      <c r="C2004" s="16"/>
      <c r="D2004" s="16"/>
      <c r="E2004" s="16"/>
      <c r="F2004" s="16"/>
      <c r="G2004" s="16"/>
      <c r="H2004" s="16"/>
    </row>
    <row r="2005" spans="1:8">
      <c r="A2005" s="16"/>
      <c r="B2005" s="16"/>
      <c r="C2005" s="16"/>
      <c r="D2005" s="16"/>
      <c r="E2005" s="16"/>
      <c r="F2005" s="16"/>
      <c r="G2005" s="16"/>
      <c r="H2005" s="16"/>
    </row>
    <row r="2006" spans="1:8">
      <c r="A2006" s="16"/>
      <c r="B2006" s="16"/>
      <c r="C2006" s="16"/>
      <c r="D2006" s="16"/>
      <c r="E2006" s="16"/>
      <c r="F2006" s="16"/>
      <c r="G2006" s="16"/>
      <c r="H2006" s="16"/>
    </row>
    <row r="2007" spans="1:8">
      <c r="A2007" s="16"/>
      <c r="B2007" s="16"/>
      <c r="C2007" s="16"/>
      <c r="D2007" s="16"/>
      <c r="E2007" s="16"/>
      <c r="F2007" s="16"/>
      <c r="G2007" s="16"/>
      <c r="H2007" s="16"/>
    </row>
    <row r="2008" spans="1:8">
      <c r="A2008" s="16"/>
      <c r="B2008" s="16"/>
      <c r="C2008" s="16"/>
      <c r="D2008" s="16"/>
      <c r="E2008" s="16"/>
      <c r="F2008" s="16"/>
      <c r="G2008" s="16"/>
      <c r="H2008" s="16"/>
    </row>
    <row r="2009" spans="1:8">
      <c r="A2009" s="16"/>
      <c r="B2009" s="16"/>
      <c r="C2009" s="16"/>
      <c r="D2009" s="16"/>
      <c r="E2009" s="16"/>
      <c r="F2009" s="16"/>
      <c r="G2009" s="16"/>
      <c r="H2009" s="16"/>
    </row>
    <row r="2010" spans="1:8">
      <c r="A2010" s="16"/>
      <c r="B2010" s="16"/>
      <c r="C2010" s="16"/>
      <c r="D2010" s="16"/>
      <c r="E2010" s="16"/>
      <c r="F2010" s="16"/>
      <c r="G2010" s="16"/>
      <c r="H2010" s="16"/>
    </row>
    <row r="2011" spans="1:8">
      <c r="A2011" s="16"/>
      <c r="B2011" s="16"/>
      <c r="C2011" s="16"/>
      <c r="D2011" s="16"/>
      <c r="E2011" s="16"/>
      <c r="F2011" s="16"/>
      <c r="G2011" s="16"/>
      <c r="H2011" s="16"/>
    </row>
    <row r="2012" spans="1:8">
      <c r="A2012" s="16"/>
      <c r="B2012" s="16"/>
      <c r="C2012" s="16"/>
      <c r="D2012" s="16"/>
      <c r="E2012" s="16"/>
      <c r="F2012" s="16"/>
      <c r="G2012" s="16"/>
      <c r="H2012" s="16"/>
    </row>
    <row r="2013" spans="1:8">
      <c r="A2013" s="16"/>
      <c r="B2013" s="16"/>
      <c r="C2013" s="16"/>
      <c r="D2013" s="16"/>
      <c r="E2013" s="16"/>
      <c r="F2013" s="16"/>
      <c r="G2013" s="16"/>
      <c r="H2013" s="16"/>
    </row>
    <row r="2014" spans="1:8">
      <c r="A2014" s="16"/>
      <c r="B2014" s="16"/>
      <c r="C2014" s="16"/>
      <c r="D2014" s="16"/>
      <c r="E2014" s="16"/>
      <c r="F2014" s="16"/>
      <c r="G2014" s="16"/>
      <c r="H2014" s="16"/>
    </row>
    <row r="2015" spans="1:8">
      <c r="A2015" s="16"/>
      <c r="B2015" s="16"/>
      <c r="C2015" s="16"/>
      <c r="D2015" s="16"/>
      <c r="E2015" s="16"/>
      <c r="F2015" s="16"/>
      <c r="G2015" s="16"/>
      <c r="H2015" s="16"/>
    </row>
    <row r="2016" spans="1:8">
      <c r="A2016" s="16"/>
      <c r="B2016" s="16"/>
      <c r="C2016" s="16"/>
      <c r="D2016" s="16"/>
      <c r="E2016" s="16"/>
      <c r="F2016" s="16"/>
      <c r="G2016" s="16"/>
      <c r="H2016" s="16"/>
    </row>
    <row r="2017" spans="1:8">
      <c r="A2017" s="16"/>
      <c r="B2017" s="16"/>
      <c r="C2017" s="16"/>
      <c r="D2017" s="16"/>
      <c r="E2017" s="16"/>
      <c r="F2017" s="16"/>
      <c r="G2017" s="16"/>
      <c r="H2017" s="16"/>
    </row>
    <row r="2018" spans="1:8">
      <c r="A2018" s="16"/>
      <c r="B2018" s="16"/>
      <c r="C2018" s="16"/>
      <c r="D2018" s="16"/>
      <c r="E2018" s="16"/>
      <c r="F2018" s="16"/>
      <c r="G2018" s="16"/>
      <c r="H2018" s="16"/>
    </row>
    <row r="2019" spans="1:8">
      <c r="A2019" s="16"/>
      <c r="B2019" s="16"/>
      <c r="C2019" s="16"/>
      <c r="D2019" s="16"/>
      <c r="E2019" s="16"/>
      <c r="F2019" s="16"/>
      <c r="G2019" s="16"/>
      <c r="H2019" s="16"/>
    </row>
    <row r="2020" spans="1:8">
      <c r="A2020" s="16"/>
      <c r="B2020" s="16"/>
      <c r="C2020" s="16"/>
      <c r="D2020" s="16"/>
      <c r="E2020" s="16"/>
      <c r="F2020" s="16"/>
      <c r="G2020" s="16"/>
      <c r="H2020" s="16"/>
    </row>
    <row r="2021" spans="1:8">
      <c r="A2021" s="16"/>
      <c r="B2021" s="16"/>
      <c r="C2021" s="16"/>
      <c r="D2021" s="16"/>
      <c r="E2021" s="16"/>
      <c r="F2021" s="16"/>
      <c r="G2021" s="16"/>
      <c r="H2021" s="16"/>
    </row>
    <row r="2022" spans="1:8">
      <c r="A2022" s="16"/>
      <c r="B2022" s="16"/>
      <c r="C2022" s="16"/>
      <c r="D2022" s="16"/>
      <c r="E2022" s="16"/>
      <c r="F2022" s="16"/>
      <c r="G2022" s="16"/>
      <c r="H2022" s="16"/>
    </row>
    <row r="2023" spans="1:8">
      <c r="A2023" s="16"/>
      <c r="B2023" s="16"/>
      <c r="C2023" s="16"/>
      <c r="D2023" s="16"/>
      <c r="E2023" s="16"/>
      <c r="F2023" s="16"/>
      <c r="G2023" s="16"/>
      <c r="H2023" s="16"/>
    </row>
    <row r="2024" spans="1:8">
      <c r="A2024" s="16"/>
      <c r="B2024" s="16"/>
      <c r="C2024" s="16"/>
      <c r="D2024" s="16"/>
      <c r="E2024" s="16"/>
      <c r="F2024" s="16"/>
      <c r="G2024" s="16"/>
      <c r="H2024" s="16"/>
    </row>
    <row r="2025" spans="1:8">
      <c r="A2025" s="16"/>
      <c r="B2025" s="16"/>
      <c r="C2025" s="16"/>
      <c r="D2025" s="16"/>
      <c r="E2025" s="16"/>
      <c r="F2025" s="16"/>
      <c r="G2025" s="16"/>
      <c r="H2025" s="16"/>
    </row>
    <row r="2026" spans="1:8">
      <c r="A2026" s="16"/>
      <c r="B2026" s="16"/>
      <c r="C2026" s="16"/>
      <c r="D2026" s="16"/>
      <c r="E2026" s="16"/>
      <c r="F2026" s="16"/>
      <c r="G2026" s="16"/>
      <c r="H2026" s="16"/>
    </row>
    <row r="2027" spans="1:8">
      <c r="A2027" s="16"/>
      <c r="B2027" s="16"/>
      <c r="C2027" s="16"/>
      <c r="D2027" s="16"/>
      <c r="E2027" s="16"/>
      <c r="F2027" s="16"/>
      <c r="G2027" s="16"/>
      <c r="H2027" s="16"/>
    </row>
    <row r="2028" spans="1:8">
      <c r="A2028" s="16"/>
      <c r="B2028" s="16"/>
      <c r="C2028" s="16"/>
      <c r="D2028" s="16"/>
      <c r="E2028" s="16"/>
      <c r="F2028" s="16"/>
      <c r="G2028" s="16"/>
      <c r="H2028" s="16"/>
    </row>
    <row r="2029" spans="1:8">
      <c r="A2029" s="16"/>
      <c r="B2029" s="16"/>
      <c r="C2029" s="16"/>
      <c r="D2029" s="16"/>
      <c r="E2029" s="16"/>
      <c r="F2029" s="16"/>
      <c r="G2029" s="16"/>
      <c r="H2029" s="16"/>
    </row>
    <row r="2030" spans="1:8">
      <c r="A2030" s="16"/>
      <c r="B2030" s="16"/>
      <c r="C2030" s="16"/>
      <c r="D2030" s="16"/>
      <c r="E2030" s="16"/>
      <c r="F2030" s="16"/>
      <c r="G2030" s="16"/>
      <c r="H2030" s="16"/>
    </row>
    <row r="2031" spans="1:8">
      <c r="A2031" s="16"/>
      <c r="B2031" s="16"/>
      <c r="C2031" s="16"/>
      <c r="D2031" s="16"/>
      <c r="E2031" s="16"/>
      <c r="F2031" s="16"/>
      <c r="G2031" s="16"/>
      <c r="H2031" s="16"/>
    </row>
    <row r="2032" spans="1:8">
      <c r="A2032" s="16"/>
      <c r="B2032" s="16"/>
      <c r="C2032" s="16"/>
      <c r="D2032" s="16"/>
      <c r="E2032" s="16"/>
      <c r="F2032" s="16"/>
      <c r="G2032" s="16"/>
      <c r="H2032" s="16"/>
    </row>
    <row r="2033" spans="1:8">
      <c r="A2033" s="16"/>
      <c r="B2033" s="16"/>
      <c r="C2033" s="16"/>
      <c r="D2033" s="16"/>
      <c r="E2033" s="16"/>
      <c r="F2033" s="16"/>
      <c r="G2033" s="16"/>
      <c r="H2033" s="16"/>
    </row>
    <row r="2034" spans="1:8">
      <c r="A2034" s="16"/>
      <c r="B2034" s="16"/>
      <c r="C2034" s="16"/>
      <c r="D2034" s="16"/>
      <c r="E2034" s="16"/>
      <c r="F2034" s="16"/>
      <c r="G2034" s="16"/>
      <c r="H2034" s="16"/>
    </row>
    <row r="2035" spans="1:8">
      <c r="A2035" s="16"/>
      <c r="B2035" s="16"/>
      <c r="C2035" s="16"/>
      <c r="D2035" s="16"/>
      <c r="E2035" s="16"/>
      <c r="F2035" s="16"/>
      <c r="G2035" s="16"/>
      <c r="H2035" s="16"/>
    </row>
    <row r="2036" spans="1:8">
      <c r="A2036" s="16"/>
      <c r="B2036" s="16"/>
      <c r="C2036" s="16"/>
      <c r="D2036" s="16"/>
      <c r="E2036" s="16"/>
      <c r="F2036" s="16"/>
      <c r="G2036" s="16"/>
      <c r="H2036" s="16"/>
    </row>
    <row r="2037" spans="1:8">
      <c r="A2037" s="16"/>
      <c r="B2037" s="16"/>
      <c r="C2037" s="16"/>
      <c r="D2037" s="16"/>
      <c r="E2037" s="16"/>
      <c r="F2037" s="16"/>
      <c r="G2037" s="16"/>
      <c r="H2037" s="16"/>
    </row>
    <row r="2038" spans="1:8">
      <c r="A2038" s="16"/>
      <c r="B2038" s="16"/>
      <c r="C2038" s="16"/>
      <c r="D2038" s="16"/>
      <c r="E2038" s="16"/>
      <c r="F2038" s="16"/>
      <c r="G2038" s="16"/>
      <c r="H2038" s="16"/>
    </row>
    <row r="2039" spans="1:8">
      <c r="A2039" s="16"/>
      <c r="B2039" s="16"/>
      <c r="C2039" s="16"/>
      <c r="D2039" s="16"/>
      <c r="E2039" s="16"/>
      <c r="F2039" s="16"/>
      <c r="G2039" s="16"/>
      <c r="H2039" s="16"/>
    </row>
    <row r="2040" spans="1:8">
      <c r="A2040" s="16"/>
      <c r="B2040" s="16"/>
      <c r="C2040" s="16"/>
      <c r="D2040" s="16"/>
      <c r="E2040" s="16"/>
      <c r="F2040" s="16"/>
      <c r="G2040" s="16"/>
      <c r="H2040" s="16"/>
    </row>
    <row r="2041" spans="1:8">
      <c r="A2041" s="16"/>
      <c r="B2041" s="16"/>
      <c r="C2041" s="16"/>
      <c r="D2041" s="16"/>
      <c r="E2041" s="16"/>
      <c r="F2041" s="16"/>
      <c r="G2041" s="16"/>
      <c r="H2041" s="16"/>
    </row>
    <row r="2042" spans="1:8">
      <c r="A2042" s="16"/>
      <c r="B2042" s="16"/>
      <c r="C2042" s="16"/>
      <c r="D2042" s="16"/>
      <c r="E2042" s="16"/>
      <c r="F2042" s="16"/>
      <c r="G2042" s="16"/>
      <c r="H2042" s="16"/>
    </row>
    <row r="2043" spans="1:8">
      <c r="A2043" s="16"/>
      <c r="B2043" s="16"/>
      <c r="C2043" s="16"/>
      <c r="D2043" s="16"/>
      <c r="E2043" s="16"/>
      <c r="F2043" s="16"/>
      <c r="G2043" s="16"/>
      <c r="H2043" s="16"/>
    </row>
    <row r="2044" spans="1:8">
      <c r="A2044" s="16"/>
      <c r="B2044" s="16"/>
      <c r="C2044" s="16"/>
      <c r="D2044" s="16"/>
      <c r="E2044" s="16"/>
      <c r="F2044" s="16"/>
      <c r="G2044" s="16"/>
      <c r="H2044" s="16"/>
    </row>
    <row r="2045" spans="1:8">
      <c r="A2045" s="16"/>
      <c r="B2045" s="16"/>
      <c r="C2045" s="16"/>
      <c r="D2045" s="16"/>
      <c r="E2045" s="16"/>
      <c r="F2045" s="16"/>
      <c r="G2045" s="16"/>
      <c r="H2045" s="16"/>
    </row>
    <row r="2046" spans="1:8">
      <c r="A2046" s="16"/>
      <c r="B2046" s="16"/>
      <c r="C2046" s="16"/>
      <c r="D2046" s="16"/>
      <c r="E2046" s="16"/>
      <c r="F2046" s="16"/>
      <c r="G2046" s="16"/>
      <c r="H2046" s="16"/>
    </row>
    <row r="2047" spans="1:8">
      <c r="A2047" s="16"/>
      <c r="B2047" s="16"/>
      <c r="C2047" s="16"/>
      <c r="D2047" s="16"/>
      <c r="E2047" s="16"/>
      <c r="F2047" s="16"/>
      <c r="G2047" s="16"/>
      <c r="H2047" s="16"/>
    </row>
    <row r="2048" spans="1:8">
      <c r="A2048" s="16"/>
      <c r="B2048" s="16"/>
      <c r="C2048" s="16"/>
      <c r="D2048" s="16"/>
      <c r="E2048" s="16"/>
      <c r="F2048" s="16"/>
      <c r="G2048" s="16"/>
      <c r="H2048" s="16"/>
    </row>
    <row r="2049" spans="1:8">
      <c r="A2049" s="16"/>
      <c r="B2049" s="16"/>
      <c r="C2049" s="16"/>
      <c r="D2049" s="16"/>
      <c r="E2049" s="16"/>
      <c r="F2049" s="16"/>
      <c r="G2049" s="16"/>
      <c r="H2049" s="16"/>
    </row>
    <row r="2050" spans="1:8">
      <c r="A2050" s="16"/>
      <c r="B2050" s="16"/>
      <c r="C2050" s="16"/>
      <c r="D2050" s="16"/>
      <c r="E2050" s="16"/>
      <c r="F2050" s="16"/>
      <c r="G2050" s="16"/>
      <c r="H2050" s="16"/>
    </row>
    <row r="2051" spans="1:8">
      <c r="A2051" s="16"/>
      <c r="B2051" s="16"/>
      <c r="C2051" s="16"/>
      <c r="D2051" s="16"/>
      <c r="E2051" s="16"/>
      <c r="F2051" s="16"/>
      <c r="G2051" s="16"/>
      <c r="H2051" s="16"/>
    </row>
    <row r="2052" spans="1:8">
      <c r="A2052" s="16"/>
      <c r="B2052" s="16"/>
      <c r="C2052" s="16"/>
      <c r="D2052" s="16"/>
      <c r="E2052" s="16"/>
      <c r="F2052" s="16"/>
      <c r="G2052" s="16"/>
      <c r="H2052" s="16"/>
    </row>
    <row r="2053" spans="1:8">
      <c r="A2053" s="16"/>
      <c r="B2053" s="16"/>
      <c r="C2053" s="16"/>
      <c r="D2053" s="16"/>
      <c r="E2053" s="16"/>
      <c r="F2053" s="16"/>
      <c r="G2053" s="16"/>
      <c r="H2053" s="16"/>
    </row>
    <row r="2054" spans="1:8">
      <c r="A2054" s="16"/>
      <c r="B2054" s="16"/>
      <c r="C2054" s="16"/>
      <c r="D2054" s="16"/>
      <c r="E2054" s="16"/>
      <c r="F2054" s="16"/>
      <c r="G2054" s="16"/>
      <c r="H2054" s="16"/>
    </row>
    <row r="2055" spans="1:8">
      <c r="A2055" s="16"/>
      <c r="B2055" s="16"/>
      <c r="C2055" s="16"/>
      <c r="D2055" s="16"/>
      <c r="E2055" s="16"/>
      <c r="F2055" s="16"/>
      <c r="G2055" s="16"/>
      <c r="H2055" s="16"/>
    </row>
    <row r="2056" spans="1:8">
      <c r="A2056" s="16"/>
      <c r="B2056" s="16"/>
      <c r="C2056" s="16"/>
      <c r="D2056" s="16"/>
      <c r="E2056" s="16"/>
      <c r="F2056" s="16"/>
      <c r="G2056" s="16"/>
      <c r="H2056" s="16"/>
    </row>
    <row r="2057" spans="1:8">
      <c r="A2057" s="16"/>
      <c r="B2057" s="16"/>
      <c r="C2057" s="16"/>
      <c r="D2057" s="16"/>
      <c r="E2057" s="16"/>
      <c r="F2057" s="16"/>
      <c r="G2057" s="16"/>
      <c r="H2057" s="16"/>
    </row>
    <row r="2058" spans="1:8">
      <c r="A2058" s="16"/>
      <c r="B2058" s="16"/>
      <c r="C2058" s="16"/>
      <c r="D2058" s="16"/>
      <c r="E2058" s="16"/>
      <c r="F2058" s="16"/>
      <c r="G2058" s="16"/>
      <c r="H2058" s="16"/>
    </row>
    <row r="2059" spans="1:8">
      <c r="A2059" s="16"/>
      <c r="B2059" s="16"/>
      <c r="C2059" s="16"/>
      <c r="D2059" s="16"/>
      <c r="E2059" s="16"/>
      <c r="F2059" s="16"/>
      <c r="G2059" s="16"/>
      <c r="H2059" s="16"/>
    </row>
    <row r="2060" spans="1:8">
      <c r="A2060" s="16"/>
      <c r="B2060" s="16"/>
      <c r="C2060" s="16"/>
      <c r="D2060" s="16"/>
      <c r="E2060" s="16"/>
      <c r="F2060" s="16"/>
      <c r="G2060" s="16"/>
      <c r="H2060" s="16"/>
    </row>
    <row r="2061" spans="1:8">
      <c r="A2061" s="16"/>
      <c r="B2061" s="16"/>
      <c r="C2061" s="16"/>
      <c r="D2061" s="16"/>
      <c r="E2061" s="16"/>
      <c r="F2061" s="16"/>
      <c r="G2061" s="16"/>
      <c r="H2061" s="16"/>
    </row>
    <row r="2062" spans="1:8">
      <c r="A2062" s="16"/>
      <c r="B2062" s="16"/>
      <c r="C2062" s="16"/>
      <c r="D2062" s="16"/>
      <c r="E2062" s="16"/>
      <c r="F2062" s="16"/>
      <c r="G2062" s="16"/>
      <c r="H2062" s="16"/>
    </row>
    <row r="2063" spans="1:8">
      <c r="A2063" s="16"/>
      <c r="B2063" s="16"/>
      <c r="C2063" s="16"/>
      <c r="D2063" s="16"/>
      <c r="E2063" s="16"/>
      <c r="F2063" s="16"/>
      <c r="G2063" s="16"/>
      <c r="H2063" s="16"/>
    </row>
    <row r="2064" spans="1:8">
      <c r="A2064" s="16"/>
      <c r="B2064" s="16"/>
      <c r="C2064" s="16"/>
      <c r="D2064" s="16"/>
      <c r="E2064" s="16"/>
      <c r="F2064" s="16"/>
      <c r="G2064" s="16"/>
      <c r="H2064" s="16"/>
    </row>
    <row r="2065" spans="1:8">
      <c r="A2065" s="16"/>
      <c r="B2065" s="16"/>
      <c r="C2065" s="16"/>
      <c r="D2065" s="16"/>
      <c r="E2065" s="16"/>
      <c r="F2065" s="16"/>
      <c r="G2065" s="16"/>
      <c r="H2065" s="16"/>
    </row>
    <row r="2066" spans="1:8">
      <c r="A2066" s="16"/>
      <c r="B2066" s="16"/>
      <c r="C2066" s="16"/>
      <c r="D2066" s="16"/>
      <c r="E2066" s="16"/>
      <c r="F2066" s="16"/>
      <c r="G2066" s="16"/>
      <c r="H2066" s="16"/>
    </row>
    <row r="2067" spans="1:8">
      <c r="A2067" s="16"/>
      <c r="B2067" s="16"/>
      <c r="C2067" s="16"/>
      <c r="D2067" s="16"/>
      <c r="E2067" s="16"/>
      <c r="F2067" s="16"/>
      <c r="G2067" s="16"/>
      <c r="H2067" s="16"/>
    </row>
    <row r="2068" spans="1:8">
      <c r="A2068" s="16"/>
      <c r="B2068" s="16"/>
      <c r="C2068" s="16"/>
      <c r="D2068" s="16"/>
      <c r="E2068" s="16"/>
      <c r="F2068" s="16"/>
      <c r="G2068" s="16"/>
      <c r="H2068" s="16"/>
    </row>
    <row r="2069" spans="1:8">
      <c r="A2069" s="16"/>
      <c r="B2069" s="16"/>
      <c r="C2069" s="16"/>
      <c r="D2069" s="16"/>
      <c r="E2069" s="16"/>
      <c r="F2069" s="16"/>
      <c r="G2069" s="16"/>
      <c r="H2069" s="16"/>
    </row>
    <row r="2070" spans="1:8">
      <c r="A2070" s="16"/>
      <c r="B2070" s="16"/>
      <c r="C2070" s="16"/>
      <c r="D2070" s="16"/>
      <c r="E2070" s="16"/>
      <c r="F2070" s="16"/>
      <c r="G2070" s="16"/>
      <c r="H2070" s="16"/>
    </row>
    <row r="2071" spans="1:8">
      <c r="A2071" s="16"/>
      <c r="B2071" s="16"/>
      <c r="C2071" s="16"/>
      <c r="D2071" s="16"/>
      <c r="E2071" s="16"/>
      <c r="F2071" s="16"/>
      <c r="G2071" s="16"/>
      <c r="H2071" s="16"/>
    </row>
    <row r="2072" spans="1:8">
      <c r="A2072" s="16"/>
      <c r="B2072" s="16"/>
      <c r="C2072" s="16"/>
      <c r="D2072" s="16"/>
      <c r="E2072" s="16"/>
      <c r="F2072" s="16"/>
      <c r="G2072" s="16"/>
      <c r="H2072" s="16"/>
    </row>
    <row r="2073" spans="1:8">
      <c r="A2073" s="16"/>
      <c r="B2073" s="16"/>
      <c r="C2073" s="16"/>
      <c r="D2073" s="16"/>
      <c r="E2073" s="16"/>
      <c r="F2073" s="16"/>
      <c r="G2073" s="16"/>
      <c r="H2073" s="16"/>
    </row>
    <row r="2074" spans="1:8">
      <c r="A2074" s="16"/>
      <c r="B2074" s="16"/>
      <c r="C2074" s="16"/>
      <c r="D2074" s="16"/>
      <c r="E2074" s="16"/>
      <c r="F2074" s="16"/>
      <c r="G2074" s="16"/>
      <c r="H2074" s="16"/>
    </row>
    <row r="2075" spans="1:8">
      <c r="A2075" s="16"/>
      <c r="B2075" s="16"/>
      <c r="C2075" s="16"/>
      <c r="D2075" s="16"/>
      <c r="E2075" s="16"/>
      <c r="F2075" s="16"/>
      <c r="G2075" s="16"/>
      <c r="H2075" s="16"/>
    </row>
    <row r="2076" spans="1:8">
      <c r="A2076" s="16"/>
      <c r="B2076" s="16"/>
      <c r="C2076" s="16"/>
      <c r="D2076" s="16"/>
      <c r="E2076" s="16"/>
      <c r="F2076" s="16"/>
      <c r="G2076" s="16"/>
      <c r="H2076" s="16"/>
    </row>
    <row r="2077" spans="1:8">
      <c r="A2077" s="16"/>
      <c r="B2077" s="16"/>
      <c r="C2077" s="16"/>
      <c r="D2077" s="16"/>
      <c r="E2077" s="16"/>
      <c r="F2077" s="16"/>
      <c r="G2077" s="16"/>
      <c r="H2077" s="16"/>
    </row>
    <row r="2078" spans="1:8">
      <c r="A2078" s="16"/>
      <c r="B2078" s="16"/>
      <c r="C2078" s="16"/>
      <c r="D2078" s="16"/>
      <c r="E2078" s="16"/>
      <c r="F2078" s="16"/>
      <c r="G2078" s="16"/>
      <c r="H2078" s="16"/>
    </row>
    <row r="2079" spans="1:8">
      <c r="A2079" s="16"/>
      <c r="B2079" s="16"/>
      <c r="C2079" s="16"/>
      <c r="D2079" s="16"/>
      <c r="E2079" s="16"/>
      <c r="F2079" s="16"/>
      <c r="G2079" s="16"/>
      <c r="H2079" s="16"/>
    </row>
    <row r="2080" spans="1:8">
      <c r="A2080" s="16"/>
      <c r="B2080" s="16"/>
      <c r="C2080" s="16"/>
      <c r="D2080" s="16"/>
      <c r="E2080" s="16"/>
      <c r="F2080" s="16"/>
      <c r="G2080" s="16"/>
      <c r="H2080" s="16"/>
    </row>
    <row r="2081" spans="1:8">
      <c r="A2081" s="16"/>
      <c r="B2081" s="16"/>
      <c r="C2081" s="16"/>
      <c r="D2081" s="16"/>
      <c r="E2081" s="16"/>
      <c r="F2081" s="16"/>
      <c r="G2081" s="16"/>
      <c r="H2081" s="16"/>
    </row>
    <row r="2082" spans="1:8">
      <c r="A2082" s="16"/>
      <c r="B2082" s="16"/>
      <c r="C2082" s="16"/>
      <c r="D2082" s="16"/>
      <c r="E2082" s="16"/>
      <c r="F2082" s="16"/>
      <c r="G2082" s="16"/>
      <c r="H2082" s="16"/>
    </row>
    <row r="2083" spans="1:8">
      <c r="A2083" s="16"/>
      <c r="B2083" s="16"/>
      <c r="C2083" s="16"/>
      <c r="D2083" s="16"/>
      <c r="E2083" s="16"/>
      <c r="F2083" s="16"/>
      <c r="G2083" s="16"/>
      <c r="H2083" s="16"/>
    </row>
    <row r="2084" spans="1:8">
      <c r="A2084" s="16"/>
      <c r="B2084" s="16"/>
      <c r="C2084" s="16"/>
      <c r="D2084" s="16"/>
      <c r="E2084" s="16"/>
      <c r="F2084" s="16"/>
      <c r="G2084" s="16"/>
      <c r="H2084" s="16"/>
    </row>
    <row r="2085" spans="1:8">
      <c r="A2085" s="16"/>
      <c r="B2085" s="16"/>
      <c r="C2085" s="16"/>
      <c r="D2085" s="16"/>
      <c r="E2085" s="16"/>
      <c r="F2085" s="16"/>
      <c r="G2085" s="16"/>
      <c r="H2085" s="16"/>
    </row>
    <row r="2086" spans="1:8">
      <c r="A2086" s="16"/>
      <c r="B2086" s="16"/>
      <c r="C2086" s="16"/>
      <c r="D2086" s="16"/>
      <c r="E2086" s="16"/>
      <c r="F2086" s="16"/>
      <c r="G2086" s="16"/>
      <c r="H2086" s="16"/>
    </row>
    <row r="2087" spans="1:8">
      <c r="A2087" s="16"/>
      <c r="B2087" s="16"/>
      <c r="C2087" s="16"/>
      <c r="D2087" s="16"/>
      <c r="E2087" s="16"/>
      <c r="F2087" s="16"/>
      <c r="G2087" s="16"/>
      <c r="H2087" s="16"/>
    </row>
    <row r="2088" spans="1:8">
      <c r="A2088" s="16"/>
      <c r="B2088" s="16"/>
      <c r="C2088" s="16"/>
      <c r="D2088" s="16"/>
      <c r="E2088" s="16"/>
      <c r="F2088" s="16"/>
      <c r="G2088" s="16"/>
      <c r="H2088" s="16"/>
    </row>
    <row r="2089" spans="1:8">
      <c r="A2089" s="16"/>
      <c r="B2089" s="16"/>
      <c r="C2089" s="16"/>
      <c r="D2089" s="16"/>
      <c r="E2089" s="16"/>
      <c r="F2089" s="16"/>
      <c r="G2089" s="16"/>
      <c r="H2089" s="16"/>
    </row>
    <row r="2090" spans="1:8">
      <c r="A2090" s="16"/>
      <c r="B2090" s="16"/>
      <c r="C2090" s="16"/>
      <c r="D2090" s="16"/>
      <c r="E2090" s="16"/>
      <c r="F2090" s="16"/>
      <c r="G2090" s="16"/>
      <c r="H2090" s="16"/>
    </row>
    <row r="2091" spans="1:8">
      <c r="A2091" s="16"/>
      <c r="B2091" s="16"/>
      <c r="C2091" s="16"/>
      <c r="D2091" s="16"/>
      <c r="E2091" s="16"/>
      <c r="F2091" s="16"/>
      <c r="G2091" s="16"/>
      <c r="H2091" s="16"/>
    </row>
    <row r="2092" spans="1:8">
      <c r="A2092" s="16"/>
      <c r="B2092" s="16"/>
      <c r="C2092" s="16"/>
      <c r="D2092" s="16"/>
      <c r="E2092" s="16"/>
      <c r="F2092" s="16"/>
      <c r="G2092" s="16"/>
      <c r="H2092" s="16"/>
    </row>
    <row r="2093" spans="1:8">
      <c r="A2093" s="16"/>
      <c r="B2093" s="16"/>
      <c r="C2093" s="16"/>
      <c r="D2093" s="16"/>
      <c r="E2093" s="16"/>
      <c r="F2093" s="16"/>
      <c r="G2093" s="16"/>
      <c r="H2093" s="16"/>
    </row>
    <row r="2094" spans="1:8">
      <c r="A2094" s="16"/>
      <c r="B2094" s="16"/>
      <c r="C2094" s="16"/>
      <c r="D2094" s="16"/>
      <c r="E2094" s="16"/>
      <c r="F2094" s="16"/>
      <c r="G2094" s="16"/>
      <c r="H2094" s="16"/>
    </row>
    <row r="2095" spans="1:8">
      <c r="A2095" s="16"/>
      <c r="B2095" s="16"/>
      <c r="C2095" s="16"/>
      <c r="D2095" s="16"/>
      <c r="E2095" s="16"/>
      <c r="F2095" s="16"/>
      <c r="G2095" s="16"/>
      <c r="H2095" s="16"/>
    </row>
    <row r="2096" spans="1:8">
      <c r="A2096" s="16"/>
      <c r="B2096" s="16"/>
      <c r="C2096" s="16"/>
      <c r="D2096" s="16"/>
      <c r="E2096" s="16"/>
      <c r="F2096" s="16"/>
      <c r="G2096" s="16"/>
      <c r="H2096" s="16"/>
    </row>
    <row r="2097" spans="1:8">
      <c r="A2097" s="16"/>
      <c r="B2097" s="16"/>
      <c r="C2097" s="16"/>
      <c r="D2097" s="16"/>
      <c r="E2097" s="16"/>
      <c r="F2097" s="16"/>
      <c r="G2097" s="16"/>
      <c r="H2097" s="16"/>
    </row>
    <row r="2098" spans="1:8">
      <c r="A2098" s="16"/>
      <c r="B2098" s="16"/>
      <c r="C2098" s="16"/>
      <c r="D2098" s="16"/>
      <c r="E2098" s="16"/>
      <c r="F2098" s="16"/>
      <c r="G2098" s="16"/>
      <c r="H2098" s="16"/>
    </row>
    <row r="2099" spans="1:8">
      <c r="A2099" s="16"/>
      <c r="B2099" s="16"/>
      <c r="C2099" s="16"/>
      <c r="D2099" s="16"/>
      <c r="E2099" s="16"/>
      <c r="F2099" s="16"/>
      <c r="G2099" s="16"/>
      <c r="H2099" s="16"/>
    </row>
    <row r="2100" spans="1:8">
      <c r="A2100" s="16"/>
      <c r="B2100" s="16"/>
      <c r="C2100" s="16"/>
      <c r="D2100" s="16"/>
      <c r="E2100" s="16"/>
      <c r="F2100" s="16"/>
      <c r="G2100" s="16"/>
      <c r="H2100" s="16"/>
    </row>
    <row r="2101" spans="1:8">
      <c r="A2101" s="16"/>
      <c r="B2101" s="16"/>
      <c r="C2101" s="16"/>
      <c r="D2101" s="16"/>
      <c r="E2101" s="16"/>
      <c r="F2101" s="16"/>
      <c r="G2101" s="16"/>
      <c r="H2101" s="16"/>
    </row>
    <row r="2102" spans="1:8">
      <c r="A2102" s="16"/>
      <c r="B2102" s="16"/>
      <c r="C2102" s="16"/>
      <c r="D2102" s="16"/>
      <c r="E2102" s="16"/>
      <c r="F2102" s="16"/>
      <c r="G2102" s="16"/>
      <c r="H2102" s="16"/>
    </row>
    <row r="2103" spans="1:8">
      <c r="A2103" s="16"/>
      <c r="B2103" s="16"/>
      <c r="C2103" s="16"/>
      <c r="D2103" s="16"/>
      <c r="E2103" s="16"/>
      <c r="F2103" s="16"/>
      <c r="G2103" s="16"/>
      <c r="H2103" s="16"/>
    </row>
    <row r="2104" spans="1:8">
      <c r="A2104" s="16"/>
      <c r="B2104" s="16"/>
      <c r="C2104" s="16"/>
      <c r="D2104" s="16"/>
      <c r="E2104" s="16"/>
      <c r="F2104" s="16"/>
      <c r="G2104" s="16"/>
      <c r="H2104" s="16"/>
    </row>
    <row r="2105" spans="1:8">
      <c r="A2105" s="16"/>
      <c r="B2105" s="16"/>
      <c r="C2105" s="16"/>
      <c r="D2105" s="16"/>
      <c r="E2105" s="16"/>
      <c r="F2105" s="16"/>
      <c r="G2105" s="16"/>
      <c r="H2105" s="16"/>
    </row>
    <row r="2106" spans="1:8">
      <c r="A2106" s="16"/>
      <c r="B2106" s="16"/>
      <c r="C2106" s="16"/>
      <c r="D2106" s="16"/>
      <c r="E2106" s="16"/>
      <c r="F2106" s="16"/>
      <c r="G2106" s="16"/>
      <c r="H2106" s="16"/>
    </row>
    <row r="2107" spans="1:8">
      <c r="A2107" s="16"/>
      <c r="B2107" s="16"/>
      <c r="C2107" s="16"/>
      <c r="D2107" s="16"/>
      <c r="E2107" s="16"/>
      <c r="F2107" s="16"/>
      <c r="G2107" s="16"/>
      <c r="H2107" s="16"/>
    </row>
    <row r="2108" spans="1:8">
      <c r="A2108" s="16"/>
      <c r="B2108" s="16"/>
      <c r="C2108" s="16"/>
      <c r="D2108" s="16"/>
      <c r="E2108" s="16"/>
      <c r="F2108" s="16"/>
      <c r="G2108" s="16"/>
      <c r="H2108" s="16"/>
    </row>
    <row r="2109" spans="1:8">
      <c r="A2109" s="16"/>
      <c r="B2109" s="16"/>
      <c r="C2109" s="16"/>
      <c r="D2109" s="16"/>
      <c r="E2109" s="16"/>
      <c r="F2109" s="16"/>
      <c r="G2109" s="16"/>
      <c r="H2109" s="16"/>
    </row>
    <row r="2110" spans="1:8">
      <c r="A2110" s="16"/>
      <c r="B2110" s="16"/>
      <c r="C2110" s="16"/>
      <c r="D2110" s="16"/>
      <c r="E2110" s="16"/>
      <c r="F2110" s="16"/>
      <c r="G2110" s="16"/>
      <c r="H2110" s="16"/>
    </row>
    <row r="2111" spans="1:8">
      <c r="A2111" s="16"/>
      <c r="B2111" s="16"/>
      <c r="C2111" s="16"/>
      <c r="D2111" s="16"/>
      <c r="E2111" s="16"/>
      <c r="F2111" s="16"/>
      <c r="G2111" s="16"/>
      <c r="H2111" s="16"/>
    </row>
    <row r="2112" spans="1:8">
      <c r="A2112" s="16"/>
      <c r="B2112" s="16"/>
      <c r="C2112" s="16"/>
      <c r="D2112" s="16"/>
      <c r="E2112" s="16"/>
      <c r="F2112" s="16"/>
      <c r="G2112" s="16"/>
      <c r="H2112" s="16"/>
    </row>
    <row r="2113" spans="1:8">
      <c r="A2113" s="16"/>
      <c r="B2113" s="16"/>
      <c r="C2113" s="16"/>
      <c r="D2113" s="16"/>
      <c r="E2113" s="16"/>
      <c r="F2113" s="16"/>
      <c r="G2113" s="16"/>
      <c r="H2113" s="16"/>
    </row>
    <row r="2114" spans="1:8">
      <c r="A2114" s="16"/>
      <c r="B2114" s="16"/>
      <c r="C2114" s="16"/>
      <c r="D2114" s="16"/>
      <c r="E2114" s="16"/>
      <c r="F2114" s="16"/>
      <c r="G2114" s="16"/>
      <c r="H2114" s="16"/>
    </row>
    <row r="2115" spans="1:8">
      <c r="A2115" s="16"/>
      <c r="B2115" s="16"/>
      <c r="C2115" s="16"/>
      <c r="D2115" s="16"/>
      <c r="E2115" s="16"/>
      <c r="F2115" s="16"/>
      <c r="G2115" s="16"/>
      <c r="H2115" s="16"/>
    </row>
    <row r="2116" spans="1:8">
      <c r="A2116" s="16"/>
      <c r="B2116" s="16"/>
      <c r="C2116" s="16"/>
      <c r="D2116" s="16"/>
      <c r="E2116" s="16"/>
      <c r="F2116" s="16"/>
      <c r="G2116" s="16"/>
      <c r="H2116" s="16"/>
    </row>
    <row r="2117" spans="1:8">
      <c r="A2117" s="16"/>
      <c r="B2117" s="16"/>
      <c r="C2117" s="16"/>
      <c r="D2117" s="16"/>
      <c r="E2117" s="16"/>
      <c r="F2117" s="16"/>
      <c r="G2117" s="16"/>
      <c r="H2117" s="16"/>
    </row>
    <row r="2118" spans="1:8">
      <c r="A2118" s="16"/>
      <c r="B2118" s="16"/>
      <c r="C2118" s="16"/>
      <c r="D2118" s="16"/>
      <c r="E2118" s="16"/>
      <c r="F2118" s="16"/>
      <c r="G2118" s="16"/>
      <c r="H2118" s="16"/>
    </row>
    <row r="2119" spans="1:8">
      <c r="A2119" s="16"/>
      <c r="B2119" s="16"/>
      <c r="C2119" s="16"/>
      <c r="D2119" s="16"/>
      <c r="E2119" s="16"/>
      <c r="F2119" s="16"/>
      <c r="G2119" s="16"/>
      <c r="H2119" s="16"/>
    </row>
    <row r="2120" spans="1:8">
      <c r="A2120" s="16"/>
      <c r="B2120" s="16"/>
      <c r="C2120" s="16"/>
      <c r="D2120" s="16"/>
      <c r="E2120" s="16"/>
      <c r="F2120" s="16"/>
      <c r="G2120" s="16"/>
      <c r="H2120" s="16"/>
    </row>
    <row r="2121" spans="1:8">
      <c r="A2121" s="16"/>
      <c r="B2121" s="16"/>
      <c r="C2121" s="16"/>
      <c r="D2121" s="16"/>
      <c r="E2121" s="16"/>
      <c r="F2121" s="16"/>
      <c r="G2121" s="16"/>
      <c r="H2121" s="16"/>
    </row>
    <row r="2122" spans="1:8">
      <c r="A2122" s="16"/>
      <c r="B2122" s="16"/>
      <c r="C2122" s="16"/>
      <c r="D2122" s="16"/>
      <c r="E2122" s="16"/>
      <c r="F2122" s="16"/>
      <c r="G2122" s="16"/>
      <c r="H2122" s="16"/>
    </row>
    <row r="2123" spans="1:8">
      <c r="A2123" s="16"/>
      <c r="B2123" s="16"/>
      <c r="C2123" s="16"/>
      <c r="D2123" s="16"/>
      <c r="E2123" s="16"/>
      <c r="F2123" s="16"/>
      <c r="G2123" s="16"/>
      <c r="H2123" s="16"/>
    </row>
    <row r="2124" spans="1:8">
      <c r="A2124" s="16"/>
      <c r="B2124" s="16"/>
      <c r="C2124" s="16"/>
      <c r="D2124" s="16"/>
      <c r="E2124" s="16"/>
      <c r="F2124" s="16"/>
      <c r="G2124" s="16"/>
      <c r="H2124" s="16"/>
    </row>
    <row r="2125" spans="1:8">
      <c r="A2125" s="16"/>
      <c r="B2125" s="16"/>
      <c r="C2125" s="16"/>
      <c r="D2125" s="16"/>
      <c r="E2125" s="16"/>
      <c r="F2125" s="16"/>
      <c r="G2125" s="16"/>
      <c r="H2125" s="16"/>
    </row>
    <row r="2126" spans="1:8">
      <c r="A2126" s="16"/>
      <c r="B2126" s="16"/>
      <c r="C2126" s="16"/>
      <c r="D2126" s="16"/>
      <c r="E2126" s="16"/>
      <c r="F2126" s="16"/>
      <c r="G2126" s="16"/>
      <c r="H2126" s="16"/>
    </row>
    <row r="2127" spans="1:8">
      <c r="A2127" s="16"/>
      <c r="B2127" s="16"/>
      <c r="C2127" s="16"/>
      <c r="D2127" s="16"/>
      <c r="E2127" s="16"/>
      <c r="F2127" s="16"/>
      <c r="G2127" s="16"/>
      <c r="H2127" s="16"/>
    </row>
    <row r="2128" spans="1:8">
      <c r="A2128" s="16"/>
      <c r="B2128" s="16"/>
      <c r="C2128" s="16"/>
      <c r="D2128" s="16"/>
      <c r="E2128" s="16"/>
      <c r="F2128" s="16"/>
      <c r="G2128" s="16"/>
      <c r="H2128" s="16"/>
    </row>
    <row r="2129" spans="1:8">
      <c r="A2129" s="16"/>
      <c r="B2129" s="16"/>
      <c r="C2129" s="16"/>
      <c r="D2129" s="16"/>
      <c r="E2129" s="16"/>
      <c r="F2129" s="16"/>
      <c r="G2129" s="16"/>
      <c r="H2129" s="16"/>
    </row>
    <row r="2130" spans="1:8">
      <c r="A2130" s="16"/>
      <c r="B2130" s="16"/>
      <c r="C2130" s="16"/>
      <c r="D2130" s="16"/>
      <c r="E2130" s="16"/>
      <c r="F2130" s="16"/>
      <c r="G2130" s="16"/>
      <c r="H2130" s="16"/>
    </row>
    <row r="2131" spans="1:8">
      <c r="A2131" s="16"/>
      <c r="B2131" s="16"/>
      <c r="C2131" s="16"/>
      <c r="D2131" s="16"/>
      <c r="E2131" s="16"/>
      <c r="F2131" s="16"/>
      <c r="G2131" s="16"/>
      <c r="H2131" s="16"/>
    </row>
    <row r="2132" spans="1:8">
      <c r="A2132" s="16"/>
      <c r="B2132" s="16"/>
      <c r="C2132" s="16"/>
      <c r="D2132" s="16"/>
      <c r="E2132" s="16"/>
      <c r="F2132" s="16"/>
      <c r="G2132" s="16"/>
      <c r="H2132" s="16"/>
    </row>
    <row r="2133" spans="1:8">
      <c r="A2133" s="16"/>
      <c r="B2133" s="16"/>
      <c r="C2133" s="16"/>
      <c r="D2133" s="16"/>
      <c r="E2133" s="16"/>
      <c r="F2133" s="16"/>
      <c r="G2133" s="16"/>
      <c r="H2133" s="16"/>
    </row>
    <row r="2134" spans="1:8">
      <c r="A2134" s="16"/>
      <c r="B2134" s="16"/>
      <c r="C2134" s="16"/>
      <c r="D2134" s="16"/>
      <c r="E2134" s="16"/>
      <c r="F2134" s="16"/>
      <c r="G2134" s="16"/>
      <c r="H2134" s="16"/>
    </row>
    <row r="2135" spans="1:8">
      <c r="A2135" s="16"/>
      <c r="B2135" s="16"/>
      <c r="C2135" s="16"/>
      <c r="D2135" s="16"/>
      <c r="E2135" s="16"/>
      <c r="F2135" s="16"/>
      <c r="G2135" s="16"/>
      <c r="H2135" s="16"/>
    </row>
    <row r="2136" spans="1:8">
      <c r="A2136" s="16"/>
      <c r="B2136" s="16"/>
      <c r="C2136" s="16"/>
      <c r="D2136" s="16"/>
      <c r="E2136" s="16"/>
      <c r="F2136" s="16"/>
      <c r="G2136" s="16"/>
      <c r="H2136" s="16"/>
    </row>
    <row r="2137" spans="1:8">
      <c r="A2137" s="16"/>
      <c r="B2137" s="16"/>
      <c r="C2137" s="16"/>
      <c r="D2137" s="16"/>
      <c r="E2137" s="16"/>
      <c r="F2137" s="16"/>
      <c r="G2137" s="16"/>
      <c r="H2137" s="16"/>
    </row>
    <row r="2138" spans="1:8">
      <c r="A2138" s="16"/>
      <c r="B2138" s="16"/>
      <c r="C2138" s="16"/>
      <c r="D2138" s="16"/>
      <c r="E2138" s="16"/>
      <c r="F2138" s="16"/>
      <c r="G2138" s="16"/>
      <c r="H2138" s="16"/>
    </row>
    <row r="2139" spans="1:8">
      <c r="A2139" s="16"/>
      <c r="B2139" s="16"/>
      <c r="C2139" s="16"/>
      <c r="D2139" s="16"/>
      <c r="E2139" s="16"/>
      <c r="F2139" s="16"/>
      <c r="G2139" s="16"/>
      <c r="H2139" s="16"/>
    </row>
    <row r="2140" spans="1:8">
      <c r="A2140" s="16"/>
      <c r="B2140" s="16"/>
      <c r="C2140" s="16"/>
      <c r="D2140" s="16"/>
      <c r="E2140" s="16"/>
      <c r="F2140" s="16"/>
      <c r="G2140" s="16"/>
      <c r="H2140" s="16"/>
    </row>
    <row r="2141" spans="1:8">
      <c r="A2141" s="16"/>
      <c r="B2141" s="16"/>
      <c r="C2141" s="16"/>
      <c r="D2141" s="16"/>
      <c r="E2141" s="16"/>
      <c r="F2141" s="16"/>
      <c r="G2141" s="16"/>
      <c r="H2141" s="16"/>
    </row>
    <row r="2142" spans="1:8">
      <c r="A2142" s="16"/>
      <c r="B2142" s="16"/>
      <c r="C2142" s="16"/>
      <c r="D2142" s="16"/>
      <c r="E2142" s="16"/>
      <c r="F2142" s="16"/>
      <c r="G2142" s="16"/>
      <c r="H2142" s="16"/>
    </row>
    <row r="2143" spans="1:8">
      <c r="A2143" s="16"/>
      <c r="B2143" s="16"/>
      <c r="C2143" s="16"/>
      <c r="D2143" s="16"/>
      <c r="E2143" s="16"/>
      <c r="F2143" s="16"/>
      <c r="G2143" s="16"/>
      <c r="H2143" s="16"/>
    </row>
    <row r="2144" spans="1:8">
      <c r="A2144" s="16"/>
      <c r="B2144" s="16"/>
      <c r="C2144" s="16"/>
      <c r="D2144" s="16"/>
      <c r="E2144" s="16"/>
      <c r="F2144" s="16"/>
      <c r="G2144" s="16"/>
      <c r="H2144" s="16"/>
    </row>
    <row r="2145" spans="1:8">
      <c r="A2145" s="16"/>
      <c r="B2145" s="16"/>
      <c r="C2145" s="16"/>
      <c r="D2145" s="16"/>
      <c r="E2145" s="16"/>
      <c r="F2145" s="16"/>
      <c r="G2145" s="16"/>
      <c r="H2145" s="16"/>
    </row>
    <row r="2146" spans="1:8">
      <c r="A2146" s="16"/>
      <c r="B2146" s="16"/>
      <c r="C2146" s="16"/>
      <c r="D2146" s="16"/>
      <c r="E2146" s="16"/>
      <c r="F2146" s="16"/>
      <c r="G2146" s="16"/>
      <c r="H2146" s="16"/>
    </row>
    <row r="2147" spans="1:8">
      <c r="A2147" s="16"/>
      <c r="B2147" s="16"/>
      <c r="C2147" s="16"/>
      <c r="D2147" s="16"/>
      <c r="E2147" s="16"/>
      <c r="F2147" s="16"/>
      <c r="G2147" s="16"/>
      <c r="H2147" s="16"/>
    </row>
    <row r="2148" spans="1:8">
      <c r="A2148" s="16"/>
      <c r="B2148" s="16"/>
      <c r="C2148" s="16"/>
      <c r="D2148" s="16"/>
      <c r="E2148" s="16"/>
      <c r="F2148" s="16"/>
      <c r="G2148" s="16"/>
      <c r="H2148" s="16"/>
    </row>
    <row r="2149" spans="1:8">
      <c r="A2149" s="16"/>
      <c r="B2149" s="16"/>
      <c r="C2149" s="16"/>
      <c r="D2149" s="16"/>
      <c r="E2149" s="16"/>
      <c r="F2149" s="16"/>
      <c r="G2149" s="16"/>
      <c r="H2149" s="16"/>
    </row>
    <row r="2150" spans="1:8">
      <c r="A2150" s="16"/>
      <c r="B2150" s="16"/>
      <c r="C2150" s="16"/>
      <c r="D2150" s="16"/>
      <c r="E2150" s="16"/>
      <c r="F2150" s="16"/>
      <c r="G2150" s="16"/>
      <c r="H2150" s="16"/>
    </row>
    <row r="2151" spans="1:8">
      <c r="A2151" s="16"/>
      <c r="B2151" s="16"/>
      <c r="C2151" s="16"/>
      <c r="D2151" s="16"/>
      <c r="E2151" s="16"/>
      <c r="F2151" s="16"/>
      <c r="G2151" s="16"/>
      <c r="H2151" s="16"/>
    </row>
    <row r="2152" spans="1:8">
      <c r="A2152" s="16"/>
      <c r="B2152" s="16"/>
      <c r="C2152" s="16"/>
      <c r="D2152" s="16"/>
      <c r="E2152" s="16"/>
      <c r="F2152" s="16"/>
      <c r="G2152" s="16"/>
      <c r="H2152" s="16"/>
    </row>
    <row r="2153" spans="1:8">
      <c r="A2153" s="16"/>
      <c r="B2153" s="16"/>
      <c r="C2153" s="16"/>
      <c r="D2153" s="16"/>
      <c r="E2153" s="16"/>
      <c r="F2153" s="16"/>
      <c r="G2153" s="16"/>
      <c r="H2153" s="16"/>
    </row>
    <row r="2154" spans="1:8">
      <c r="A2154" s="16"/>
      <c r="B2154" s="16"/>
      <c r="C2154" s="16"/>
      <c r="D2154" s="16"/>
      <c r="E2154" s="16"/>
      <c r="F2154" s="16"/>
      <c r="G2154" s="16"/>
      <c r="H2154" s="16"/>
    </row>
    <row r="2155" spans="1:8">
      <c r="A2155" s="16"/>
      <c r="B2155" s="16"/>
      <c r="C2155" s="16"/>
      <c r="D2155" s="16"/>
      <c r="E2155" s="16"/>
      <c r="F2155" s="16"/>
      <c r="G2155" s="16"/>
      <c r="H2155" s="16"/>
    </row>
    <row r="2156" spans="1:8">
      <c r="A2156" s="16"/>
      <c r="B2156" s="16"/>
      <c r="C2156" s="16"/>
      <c r="D2156" s="16"/>
      <c r="E2156" s="16"/>
      <c r="F2156" s="16"/>
      <c r="G2156" s="16"/>
      <c r="H2156" s="16"/>
    </row>
    <row r="2157" spans="1:8">
      <c r="A2157" s="16"/>
      <c r="B2157" s="16"/>
      <c r="C2157" s="16"/>
      <c r="D2157" s="16"/>
      <c r="E2157" s="16"/>
      <c r="F2157" s="16"/>
      <c r="G2157" s="16"/>
      <c r="H2157" s="16"/>
    </row>
    <row r="2158" spans="1:8">
      <c r="A2158" s="16"/>
      <c r="B2158" s="16"/>
      <c r="C2158" s="16"/>
      <c r="D2158" s="16"/>
      <c r="E2158" s="16"/>
      <c r="F2158" s="16"/>
      <c r="G2158" s="16"/>
      <c r="H2158" s="16"/>
    </row>
    <row r="2159" spans="1:8">
      <c r="A2159" s="16"/>
      <c r="B2159" s="16"/>
      <c r="C2159" s="16"/>
      <c r="D2159" s="16"/>
      <c r="E2159" s="16"/>
      <c r="F2159" s="16"/>
      <c r="G2159" s="16"/>
      <c r="H2159" s="16"/>
    </row>
    <row r="2160" spans="1:8">
      <c r="A2160" s="16"/>
      <c r="B2160" s="16"/>
      <c r="C2160" s="16"/>
      <c r="D2160" s="16"/>
      <c r="E2160" s="16"/>
      <c r="F2160" s="16"/>
      <c r="G2160" s="16"/>
      <c r="H2160" s="16"/>
    </row>
    <row r="2161" spans="1:8">
      <c r="A2161" s="16"/>
      <c r="B2161" s="16"/>
      <c r="C2161" s="16"/>
      <c r="D2161" s="16"/>
      <c r="E2161" s="16"/>
      <c r="F2161" s="16"/>
      <c r="G2161" s="16"/>
      <c r="H2161" s="16"/>
    </row>
    <row r="2162" spans="1:8">
      <c r="A2162" s="16"/>
      <c r="B2162" s="16"/>
      <c r="C2162" s="16"/>
      <c r="D2162" s="16"/>
      <c r="E2162" s="16"/>
      <c r="F2162" s="16"/>
      <c r="G2162" s="16"/>
      <c r="H2162" s="16"/>
    </row>
    <row r="2163" spans="1:8">
      <c r="A2163" s="16"/>
      <c r="B2163" s="16"/>
      <c r="C2163" s="16"/>
      <c r="D2163" s="16"/>
      <c r="E2163" s="16"/>
      <c r="F2163" s="16"/>
      <c r="G2163" s="16"/>
      <c r="H2163" s="16"/>
    </row>
    <row r="2164" spans="1:8">
      <c r="A2164" s="16"/>
      <c r="B2164" s="16"/>
      <c r="C2164" s="16"/>
      <c r="D2164" s="16"/>
      <c r="E2164" s="16"/>
      <c r="F2164" s="16"/>
      <c r="G2164" s="16"/>
      <c r="H2164" s="16"/>
    </row>
    <row r="2165" spans="1:8">
      <c r="A2165" s="16"/>
      <c r="B2165" s="16"/>
      <c r="C2165" s="16"/>
      <c r="D2165" s="16"/>
      <c r="E2165" s="16"/>
      <c r="F2165" s="16"/>
      <c r="G2165" s="16"/>
      <c r="H2165" s="16"/>
    </row>
    <row r="2166" spans="1:8">
      <c r="A2166" s="16"/>
      <c r="B2166" s="16"/>
      <c r="C2166" s="16"/>
      <c r="D2166" s="16"/>
      <c r="E2166" s="16"/>
      <c r="F2166" s="16"/>
      <c r="G2166" s="16"/>
      <c r="H2166" s="16"/>
    </row>
    <row r="2167" spans="1:8">
      <c r="A2167" s="16"/>
      <c r="B2167" s="16"/>
      <c r="C2167" s="16"/>
      <c r="D2167" s="16"/>
      <c r="E2167" s="16"/>
      <c r="F2167" s="16"/>
      <c r="G2167" s="16"/>
      <c r="H2167" s="16"/>
    </row>
    <row r="2168" spans="1:8">
      <c r="A2168" s="16"/>
      <c r="B2168" s="16"/>
      <c r="C2168" s="16"/>
      <c r="D2168" s="16"/>
      <c r="E2168" s="16"/>
      <c r="F2168" s="16"/>
      <c r="G2168" s="16"/>
      <c r="H2168" s="16"/>
    </row>
    <row r="2169" spans="1:8">
      <c r="A2169" s="16"/>
      <c r="B2169" s="16"/>
      <c r="C2169" s="16"/>
      <c r="D2169" s="16"/>
      <c r="E2169" s="16"/>
      <c r="F2169" s="16"/>
      <c r="G2169" s="16"/>
      <c r="H2169" s="16"/>
    </row>
    <row r="2170" spans="1:8">
      <c r="A2170" s="16"/>
      <c r="B2170" s="16"/>
      <c r="C2170" s="16"/>
      <c r="D2170" s="16"/>
      <c r="E2170" s="16"/>
      <c r="F2170" s="16"/>
      <c r="G2170" s="16"/>
      <c r="H2170" s="16"/>
    </row>
    <row r="2171" spans="1:8">
      <c r="A2171" s="16"/>
      <c r="B2171" s="16"/>
      <c r="C2171" s="16"/>
      <c r="D2171" s="16"/>
      <c r="E2171" s="16"/>
      <c r="F2171" s="16"/>
      <c r="G2171" s="16"/>
      <c r="H2171" s="16"/>
    </row>
    <row r="2172" spans="1:8">
      <c r="A2172" s="16"/>
      <c r="B2172" s="16"/>
      <c r="C2172" s="16"/>
      <c r="D2172" s="16"/>
      <c r="E2172" s="16"/>
      <c r="F2172" s="16"/>
      <c r="G2172" s="16"/>
      <c r="H2172" s="16"/>
    </row>
    <row r="2173" spans="1:8">
      <c r="A2173" s="16"/>
      <c r="B2173" s="16"/>
      <c r="C2173" s="16"/>
      <c r="D2173" s="16"/>
      <c r="E2173" s="16"/>
      <c r="F2173" s="16"/>
      <c r="G2173" s="16"/>
      <c r="H2173" s="16"/>
    </row>
    <row r="2174" spans="1:8">
      <c r="A2174" s="16"/>
      <c r="B2174" s="16"/>
      <c r="C2174" s="16"/>
      <c r="D2174" s="16"/>
      <c r="E2174" s="16"/>
      <c r="F2174" s="16"/>
      <c r="G2174" s="16"/>
      <c r="H2174" s="16"/>
    </row>
    <row r="2175" spans="1:8">
      <c r="A2175" s="16"/>
      <c r="B2175" s="16"/>
      <c r="C2175" s="16"/>
      <c r="D2175" s="16"/>
      <c r="E2175" s="16"/>
      <c r="F2175" s="16"/>
      <c r="G2175" s="16"/>
      <c r="H2175" s="16"/>
    </row>
    <row r="2176" spans="1:8">
      <c r="A2176" s="16"/>
      <c r="B2176" s="16"/>
      <c r="C2176" s="16"/>
      <c r="D2176" s="16"/>
      <c r="E2176" s="16"/>
      <c r="F2176" s="16"/>
      <c r="G2176" s="16"/>
      <c r="H2176" s="16"/>
    </row>
    <row r="2177" spans="1:8">
      <c r="A2177" s="16"/>
      <c r="B2177" s="16"/>
      <c r="C2177" s="16"/>
      <c r="D2177" s="16"/>
      <c r="E2177" s="16"/>
      <c r="F2177" s="16"/>
      <c r="G2177" s="16"/>
      <c r="H2177" s="16"/>
    </row>
    <row r="2178" spans="1:8">
      <c r="A2178" s="16"/>
      <c r="B2178" s="16"/>
      <c r="C2178" s="16"/>
      <c r="D2178" s="16"/>
      <c r="E2178" s="16"/>
      <c r="F2178" s="16"/>
      <c r="G2178" s="16"/>
      <c r="H2178" s="16"/>
    </row>
    <row r="2179" spans="1:8">
      <c r="A2179" s="16"/>
      <c r="B2179" s="16"/>
      <c r="C2179" s="16"/>
      <c r="D2179" s="16"/>
      <c r="E2179" s="16"/>
      <c r="F2179" s="16"/>
      <c r="G2179" s="16"/>
      <c r="H2179" s="16"/>
    </row>
    <row r="2180" spans="1:8">
      <c r="A2180" s="16"/>
      <c r="B2180" s="16"/>
      <c r="C2180" s="16"/>
      <c r="D2180" s="16"/>
      <c r="E2180" s="16"/>
      <c r="F2180" s="16"/>
      <c r="G2180" s="16"/>
      <c r="H2180" s="16"/>
    </row>
    <row r="2181" spans="1:8">
      <c r="A2181" s="16"/>
      <c r="B2181" s="16"/>
      <c r="C2181" s="16"/>
      <c r="D2181" s="16"/>
      <c r="E2181" s="16"/>
      <c r="F2181" s="16"/>
      <c r="G2181" s="16"/>
      <c r="H2181" s="16"/>
    </row>
    <row r="2182" spans="1:8">
      <c r="A2182" s="16"/>
      <c r="B2182" s="16"/>
      <c r="C2182" s="16"/>
      <c r="D2182" s="16"/>
      <c r="E2182" s="16"/>
      <c r="F2182" s="16"/>
      <c r="G2182" s="16"/>
      <c r="H2182" s="16"/>
    </row>
    <row r="2183" spans="1:8">
      <c r="A2183" s="16"/>
      <c r="B2183" s="16"/>
      <c r="C2183" s="16"/>
      <c r="D2183" s="16"/>
      <c r="E2183" s="16"/>
      <c r="F2183" s="16"/>
      <c r="G2183" s="16"/>
      <c r="H2183" s="16"/>
    </row>
    <row r="2184" spans="1:8">
      <c r="A2184" s="16"/>
      <c r="B2184" s="16"/>
      <c r="C2184" s="16"/>
      <c r="D2184" s="16"/>
      <c r="E2184" s="16"/>
      <c r="F2184" s="16"/>
      <c r="G2184" s="16"/>
      <c r="H2184" s="16"/>
    </row>
    <row r="2185" spans="1:8">
      <c r="A2185" s="16"/>
      <c r="B2185" s="16"/>
      <c r="C2185" s="16"/>
      <c r="D2185" s="16"/>
      <c r="E2185" s="16"/>
      <c r="F2185" s="16"/>
      <c r="G2185" s="16"/>
      <c r="H2185" s="16"/>
    </row>
    <row r="2186" spans="1:8">
      <c r="A2186" s="16"/>
      <c r="B2186" s="16"/>
      <c r="C2186" s="16"/>
      <c r="D2186" s="16"/>
      <c r="E2186" s="16"/>
      <c r="F2186" s="16"/>
      <c r="G2186" s="16"/>
      <c r="H2186" s="16"/>
    </row>
    <row r="2187" spans="1:8">
      <c r="A2187" s="16"/>
      <c r="B2187" s="16"/>
      <c r="C2187" s="16"/>
      <c r="D2187" s="16"/>
      <c r="E2187" s="16"/>
      <c r="F2187" s="16"/>
      <c r="G2187" s="16"/>
      <c r="H2187" s="16"/>
    </row>
    <row r="2188" spans="1:8">
      <c r="A2188" s="16"/>
      <c r="B2188" s="16"/>
      <c r="C2188" s="16"/>
      <c r="D2188" s="16"/>
      <c r="E2188" s="16"/>
      <c r="F2188" s="16"/>
      <c r="G2188" s="16"/>
      <c r="H2188" s="16"/>
    </row>
    <row r="2189" spans="1:8">
      <c r="A2189" s="16"/>
      <c r="B2189" s="16"/>
      <c r="C2189" s="16"/>
      <c r="D2189" s="16"/>
      <c r="E2189" s="16"/>
      <c r="F2189" s="16"/>
      <c r="G2189" s="16"/>
      <c r="H2189" s="16"/>
    </row>
    <row r="2190" spans="1:8">
      <c r="A2190" s="16"/>
      <c r="B2190" s="16"/>
      <c r="C2190" s="16"/>
      <c r="D2190" s="16"/>
      <c r="E2190" s="16"/>
      <c r="F2190" s="16"/>
      <c r="G2190" s="16"/>
      <c r="H2190" s="16"/>
    </row>
    <row r="2191" spans="1:8">
      <c r="A2191" s="16"/>
      <c r="B2191" s="16"/>
      <c r="C2191" s="16"/>
      <c r="D2191" s="16"/>
      <c r="E2191" s="16"/>
      <c r="F2191" s="16"/>
      <c r="G2191" s="16"/>
      <c r="H2191" s="16"/>
    </row>
    <row r="2192" spans="1:8">
      <c r="A2192" s="16"/>
      <c r="B2192" s="16"/>
      <c r="C2192" s="16"/>
      <c r="D2192" s="16"/>
      <c r="E2192" s="16"/>
      <c r="F2192" s="16"/>
      <c r="G2192" s="16"/>
      <c r="H2192" s="16"/>
    </row>
    <row r="2193" spans="1:8">
      <c r="A2193" s="16"/>
      <c r="B2193" s="16"/>
      <c r="C2193" s="16"/>
      <c r="D2193" s="16"/>
      <c r="E2193" s="16"/>
      <c r="F2193" s="16"/>
      <c r="G2193" s="16"/>
      <c r="H2193" s="16"/>
    </row>
    <row r="2194" spans="1:8">
      <c r="A2194" s="16"/>
      <c r="B2194" s="16"/>
      <c r="C2194" s="16"/>
      <c r="D2194" s="16"/>
      <c r="E2194" s="16"/>
      <c r="F2194" s="16"/>
      <c r="G2194" s="16"/>
      <c r="H2194" s="16"/>
    </row>
    <row r="2195" spans="1:8">
      <c r="A2195" s="16"/>
      <c r="B2195" s="16"/>
      <c r="C2195" s="16"/>
      <c r="D2195" s="16"/>
      <c r="E2195" s="16"/>
      <c r="F2195" s="16"/>
      <c r="G2195" s="16"/>
      <c r="H2195" s="16"/>
    </row>
    <row r="2196" spans="1:8">
      <c r="A2196" s="16"/>
      <c r="B2196" s="16"/>
      <c r="C2196" s="16"/>
      <c r="D2196" s="16"/>
      <c r="E2196" s="16"/>
      <c r="F2196" s="16"/>
      <c r="G2196" s="16"/>
      <c r="H2196" s="16"/>
    </row>
    <row r="2197" spans="1:8">
      <c r="A2197" s="16"/>
      <c r="B2197" s="16"/>
      <c r="C2197" s="16"/>
      <c r="D2197" s="16"/>
      <c r="E2197" s="16"/>
      <c r="F2197" s="16"/>
      <c r="G2197" s="16"/>
      <c r="H2197" s="16"/>
    </row>
    <row r="2198" spans="1:8">
      <c r="A2198" s="16"/>
      <c r="B2198" s="16"/>
      <c r="C2198" s="16"/>
      <c r="D2198" s="16"/>
      <c r="E2198" s="16"/>
      <c r="F2198" s="16"/>
      <c r="G2198" s="16"/>
      <c r="H2198" s="16"/>
    </row>
    <row r="2199" spans="1:8">
      <c r="A2199" s="16"/>
      <c r="B2199" s="16"/>
      <c r="C2199" s="16"/>
      <c r="D2199" s="16"/>
      <c r="E2199" s="16"/>
      <c r="F2199" s="16"/>
      <c r="G2199" s="16"/>
      <c r="H2199" s="16"/>
    </row>
    <row r="2200" spans="1:8">
      <c r="A2200" s="16"/>
      <c r="B2200" s="16"/>
      <c r="C2200" s="16"/>
      <c r="D2200" s="16"/>
      <c r="E2200" s="16"/>
      <c r="F2200" s="16"/>
      <c r="G2200" s="16"/>
      <c r="H2200" s="16"/>
    </row>
    <row r="2201" spans="1:8">
      <c r="A2201" s="16"/>
      <c r="B2201" s="16"/>
      <c r="C2201" s="16"/>
      <c r="D2201" s="16"/>
      <c r="E2201" s="16"/>
      <c r="F2201" s="16"/>
      <c r="G2201" s="16"/>
      <c r="H2201" s="16"/>
    </row>
    <row r="2202" spans="1:8">
      <c r="A2202" s="16"/>
      <c r="B2202" s="16"/>
      <c r="C2202" s="16"/>
      <c r="D2202" s="16"/>
      <c r="E2202" s="16"/>
      <c r="F2202" s="16"/>
      <c r="G2202" s="16"/>
      <c r="H2202" s="16"/>
    </row>
    <row r="2203" spans="1:8">
      <c r="A2203" s="16"/>
      <c r="B2203" s="16"/>
      <c r="C2203" s="16"/>
      <c r="D2203" s="16"/>
      <c r="E2203" s="16"/>
      <c r="F2203" s="16"/>
      <c r="G2203" s="16"/>
      <c r="H2203" s="16"/>
    </row>
    <row r="2204" spans="1:8">
      <c r="A2204" s="16"/>
      <c r="B2204" s="16"/>
      <c r="C2204" s="16"/>
      <c r="D2204" s="16"/>
      <c r="E2204" s="16"/>
      <c r="F2204" s="16"/>
      <c r="G2204" s="16"/>
      <c r="H2204" s="16"/>
    </row>
    <row r="2205" spans="1:8">
      <c r="A2205" s="16"/>
      <c r="B2205" s="16"/>
      <c r="C2205" s="16"/>
      <c r="D2205" s="16"/>
      <c r="E2205" s="16"/>
      <c r="F2205" s="16"/>
      <c r="G2205" s="16"/>
      <c r="H2205" s="16"/>
    </row>
    <row r="2206" spans="1:8">
      <c r="A2206" s="16"/>
      <c r="B2206" s="16"/>
      <c r="C2206" s="16"/>
      <c r="D2206" s="16"/>
      <c r="E2206" s="16"/>
      <c r="F2206" s="16"/>
      <c r="G2206" s="16"/>
      <c r="H2206" s="16"/>
    </row>
    <row r="2207" spans="1:8">
      <c r="A2207" s="16"/>
      <c r="B2207" s="16"/>
      <c r="C2207" s="16"/>
      <c r="D2207" s="16"/>
      <c r="E2207" s="16"/>
      <c r="F2207" s="16"/>
      <c r="G2207" s="16"/>
      <c r="H2207" s="16"/>
    </row>
    <row r="2208" spans="1:8">
      <c r="A2208" s="16"/>
      <c r="B2208" s="16"/>
      <c r="C2208" s="16"/>
      <c r="D2208" s="16"/>
      <c r="E2208" s="16"/>
      <c r="F2208" s="16"/>
      <c r="G2208" s="16"/>
      <c r="H2208" s="16"/>
    </row>
    <row r="2209" spans="1:8">
      <c r="A2209" s="16"/>
      <c r="B2209" s="16"/>
      <c r="C2209" s="16"/>
      <c r="D2209" s="16"/>
      <c r="E2209" s="16"/>
      <c r="F2209" s="16"/>
      <c r="G2209" s="16"/>
      <c r="H2209" s="16"/>
    </row>
    <row r="2210" spans="1:8">
      <c r="A2210" s="16"/>
      <c r="B2210" s="16"/>
      <c r="C2210" s="16"/>
      <c r="D2210" s="16"/>
      <c r="E2210" s="16"/>
      <c r="F2210" s="16"/>
      <c r="G2210" s="16"/>
      <c r="H2210" s="16"/>
    </row>
    <row r="2211" spans="1:8">
      <c r="A2211" s="16"/>
      <c r="B2211" s="16"/>
      <c r="C2211" s="16"/>
      <c r="D2211" s="16"/>
      <c r="E2211" s="16"/>
      <c r="F2211" s="16"/>
      <c r="G2211" s="16"/>
      <c r="H2211" s="16"/>
    </row>
    <row r="2212" spans="1:8">
      <c r="A2212" s="16"/>
      <c r="B2212" s="16"/>
      <c r="C2212" s="16"/>
      <c r="D2212" s="16"/>
      <c r="E2212" s="16"/>
      <c r="F2212" s="16"/>
      <c r="G2212" s="16"/>
      <c r="H2212" s="16"/>
    </row>
    <row r="2213" spans="1:8">
      <c r="A2213" s="16"/>
      <c r="B2213" s="16"/>
      <c r="C2213" s="16"/>
      <c r="D2213" s="16"/>
      <c r="E2213" s="16"/>
      <c r="F2213" s="16"/>
      <c r="G2213" s="16"/>
      <c r="H2213" s="16"/>
    </row>
    <row r="2214" spans="1:8">
      <c r="A2214" s="16"/>
      <c r="B2214" s="16"/>
      <c r="C2214" s="16"/>
      <c r="D2214" s="16"/>
      <c r="E2214" s="16"/>
      <c r="F2214" s="16"/>
      <c r="G2214" s="16"/>
      <c r="H2214" s="16"/>
    </row>
    <row r="2215" spans="1:8">
      <c r="A2215" s="16"/>
      <c r="B2215" s="16"/>
      <c r="C2215" s="16"/>
      <c r="D2215" s="16"/>
      <c r="E2215" s="16"/>
      <c r="F2215" s="16"/>
      <c r="G2215" s="16"/>
      <c r="H2215" s="16"/>
    </row>
    <row r="2216" spans="1:8">
      <c r="A2216" s="16"/>
      <c r="B2216" s="16"/>
      <c r="C2216" s="16"/>
      <c r="D2216" s="16"/>
      <c r="E2216" s="16"/>
      <c r="F2216" s="16"/>
      <c r="G2216" s="16"/>
      <c r="H2216" s="16"/>
    </row>
    <row r="2217" spans="1:8">
      <c r="A2217" s="16"/>
      <c r="B2217" s="16"/>
      <c r="C2217" s="16"/>
      <c r="D2217" s="16"/>
      <c r="E2217" s="16"/>
      <c r="F2217" s="16"/>
      <c r="G2217" s="16"/>
      <c r="H2217" s="16"/>
    </row>
    <row r="2218" spans="1:8">
      <c r="A2218" s="16"/>
      <c r="B2218" s="16"/>
      <c r="C2218" s="16"/>
      <c r="D2218" s="16"/>
      <c r="E2218" s="16"/>
      <c r="F2218" s="16"/>
      <c r="G2218" s="16"/>
      <c r="H2218" s="16"/>
    </row>
    <row r="2219" spans="1:8">
      <c r="A2219" s="16"/>
      <c r="B2219" s="16"/>
      <c r="C2219" s="16"/>
      <c r="D2219" s="16"/>
      <c r="E2219" s="16"/>
      <c r="F2219" s="16"/>
      <c r="G2219" s="16"/>
      <c r="H2219" s="16"/>
    </row>
    <row r="2220" spans="1:8">
      <c r="A2220" s="16"/>
      <c r="B2220" s="16"/>
      <c r="C2220" s="16"/>
      <c r="D2220" s="16"/>
      <c r="E2220" s="16"/>
      <c r="F2220" s="16"/>
      <c r="G2220" s="16"/>
      <c r="H2220" s="16"/>
    </row>
    <row r="2221" spans="1:8">
      <c r="A2221" s="16"/>
      <c r="B2221" s="16"/>
      <c r="C2221" s="16"/>
      <c r="D2221" s="16"/>
      <c r="E2221" s="16"/>
      <c r="F2221" s="16"/>
      <c r="G2221" s="16"/>
      <c r="H2221" s="16"/>
    </row>
    <row r="2222" spans="1:8">
      <c r="A2222" s="16"/>
      <c r="B2222" s="16"/>
      <c r="C2222" s="16"/>
      <c r="D2222" s="16"/>
      <c r="E2222" s="16"/>
      <c r="F2222" s="16"/>
      <c r="G2222" s="16"/>
      <c r="H2222" s="16"/>
    </row>
    <row r="2223" spans="1:8">
      <c r="A2223" s="16"/>
      <c r="B2223" s="16"/>
      <c r="C2223" s="16"/>
      <c r="D2223" s="16"/>
      <c r="E2223" s="16"/>
      <c r="F2223" s="16"/>
      <c r="G2223" s="16"/>
      <c r="H2223" s="16"/>
    </row>
    <row r="2224" spans="1:8">
      <c r="A2224" s="16"/>
      <c r="B2224" s="16"/>
      <c r="C2224" s="16"/>
      <c r="D2224" s="16"/>
      <c r="E2224" s="16"/>
      <c r="F2224" s="16"/>
      <c r="G2224" s="16"/>
      <c r="H2224" s="16"/>
    </row>
    <row r="2225" spans="1:8">
      <c r="A2225" s="16"/>
      <c r="B2225" s="16"/>
      <c r="C2225" s="16"/>
      <c r="D2225" s="16"/>
      <c r="E2225" s="16"/>
      <c r="F2225" s="16"/>
      <c r="G2225" s="16"/>
      <c r="H2225" s="16"/>
    </row>
    <row r="2226" spans="1:8">
      <c r="A2226" s="16"/>
      <c r="B2226" s="16"/>
      <c r="C2226" s="16"/>
      <c r="D2226" s="16"/>
      <c r="E2226" s="16"/>
      <c r="F2226" s="16"/>
      <c r="G2226" s="16"/>
      <c r="H2226" s="16"/>
    </row>
    <row r="2227" spans="1:8">
      <c r="A2227" s="16"/>
      <c r="B2227" s="16"/>
      <c r="C2227" s="16"/>
      <c r="D2227" s="16"/>
      <c r="E2227" s="16"/>
      <c r="F2227" s="16"/>
      <c r="G2227" s="16"/>
      <c r="H2227" s="16"/>
    </row>
    <row r="2228" spans="1:8">
      <c r="A2228" s="16"/>
      <c r="B2228" s="16"/>
      <c r="C2228" s="16"/>
      <c r="D2228" s="16"/>
      <c r="E2228" s="16"/>
      <c r="F2228" s="16"/>
      <c r="G2228" s="16"/>
      <c r="H2228" s="16"/>
    </row>
    <row r="2229" spans="1:8">
      <c r="A2229" s="16"/>
      <c r="B2229" s="16"/>
      <c r="C2229" s="16"/>
      <c r="D2229" s="16"/>
      <c r="E2229" s="16"/>
      <c r="F2229" s="16"/>
      <c r="G2229" s="16"/>
      <c r="H2229" s="16"/>
    </row>
    <row r="2230" spans="1:8">
      <c r="A2230" s="16"/>
      <c r="B2230" s="16"/>
      <c r="C2230" s="16"/>
      <c r="D2230" s="16"/>
      <c r="E2230" s="16"/>
      <c r="F2230" s="16"/>
      <c r="G2230" s="16"/>
      <c r="H2230" s="16"/>
    </row>
    <row r="2231" spans="1:8">
      <c r="A2231" s="16"/>
      <c r="B2231" s="16"/>
      <c r="C2231" s="16"/>
      <c r="D2231" s="16"/>
      <c r="E2231" s="16"/>
      <c r="F2231" s="16"/>
      <c r="G2231" s="16"/>
      <c r="H2231" s="16"/>
    </row>
    <row r="2232" spans="1:8">
      <c r="A2232" s="16"/>
      <c r="B2232" s="16"/>
      <c r="C2232" s="16"/>
      <c r="D2232" s="16"/>
      <c r="E2232" s="16"/>
      <c r="F2232" s="16"/>
      <c r="G2232" s="16"/>
      <c r="H2232" s="16"/>
    </row>
    <row r="2233" spans="1:8">
      <c r="A2233" s="16"/>
      <c r="B2233" s="16"/>
      <c r="C2233" s="16"/>
      <c r="D2233" s="16"/>
      <c r="E2233" s="16"/>
      <c r="F2233" s="16"/>
      <c r="G2233" s="16"/>
      <c r="H2233" s="16"/>
    </row>
    <row r="2234" spans="1:8">
      <c r="A2234" s="16"/>
      <c r="B2234" s="16"/>
      <c r="C2234" s="16"/>
      <c r="D2234" s="16"/>
      <c r="E2234" s="16"/>
      <c r="F2234" s="16"/>
      <c r="G2234" s="16"/>
      <c r="H2234" s="16"/>
    </row>
    <row r="2235" spans="1:8">
      <c r="A2235" s="16"/>
      <c r="B2235" s="16"/>
      <c r="C2235" s="16"/>
      <c r="D2235" s="16"/>
      <c r="E2235" s="16"/>
      <c r="F2235" s="16"/>
      <c r="G2235" s="16"/>
      <c r="H2235" s="16"/>
    </row>
    <row r="2236" spans="1:8">
      <c r="A2236" s="16"/>
      <c r="B2236" s="16"/>
      <c r="C2236" s="16"/>
      <c r="D2236" s="16"/>
      <c r="E2236" s="16"/>
      <c r="F2236" s="16"/>
      <c r="G2236" s="16"/>
      <c r="H2236" s="16"/>
    </row>
    <row r="2237" spans="1:8">
      <c r="A2237" s="16"/>
      <c r="B2237" s="16"/>
      <c r="C2237" s="16"/>
      <c r="D2237" s="16"/>
      <c r="E2237" s="16"/>
      <c r="F2237" s="16"/>
      <c r="G2237" s="16"/>
      <c r="H2237" s="16"/>
    </row>
    <row r="2238" spans="1:8">
      <c r="A2238" s="16"/>
      <c r="B2238" s="16"/>
      <c r="C2238" s="16"/>
      <c r="D2238" s="16"/>
      <c r="E2238" s="16"/>
      <c r="F2238" s="16"/>
      <c r="G2238" s="16"/>
      <c r="H2238" s="16"/>
    </row>
    <row r="2239" spans="1:8">
      <c r="A2239" s="16"/>
      <c r="B2239" s="16"/>
      <c r="C2239" s="16"/>
      <c r="D2239" s="16"/>
      <c r="E2239" s="16"/>
      <c r="F2239" s="16"/>
      <c r="G2239" s="16"/>
      <c r="H2239" s="16"/>
    </row>
    <row r="2240" spans="1:8">
      <c r="A2240" s="16"/>
      <c r="B2240" s="16"/>
      <c r="C2240" s="16"/>
      <c r="D2240" s="16"/>
      <c r="E2240" s="16"/>
      <c r="F2240" s="16"/>
      <c r="G2240" s="16"/>
      <c r="H2240" s="16"/>
    </row>
    <row r="2241" spans="1:8">
      <c r="A2241" s="16"/>
      <c r="B2241" s="16"/>
      <c r="C2241" s="16"/>
      <c r="D2241" s="16"/>
      <c r="E2241" s="16"/>
      <c r="F2241" s="16"/>
      <c r="G2241" s="16"/>
      <c r="H2241" s="16"/>
    </row>
    <row r="2242" spans="1:8">
      <c r="A2242" s="16"/>
      <c r="B2242" s="16"/>
      <c r="C2242" s="16"/>
      <c r="D2242" s="16"/>
      <c r="E2242" s="16"/>
      <c r="F2242" s="16"/>
      <c r="G2242" s="16"/>
      <c r="H2242" s="16"/>
    </row>
    <row r="2243" spans="1:8">
      <c r="A2243" s="16"/>
      <c r="B2243" s="16"/>
      <c r="C2243" s="16"/>
      <c r="D2243" s="16"/>
      <c r="E2243" s="16"/>
      <c r="F2243" s="16"/>
      <c r="G2243" s="16"/>
      <c r="H2243" s="16"/>
    </row>
    <row r="2244" spans="1:8">
      <c r="A2244" s="16"/>
      <c r="B2244" s="16"/>
      <c r="C2244" s="16"/>
      <c r="D2244" s="16"/>
      <c r="E2244" s="16"/>
      <c r="F2244" s="16"/>
      <c r="G2244" s="16"/>
      <c r="H2244" s="16"/>
    </row>
    <row r="2245" spans="1:8">
      <c r="A2245" s="16"/>
      <c r="B2245" s="16"/>
      <c r="C2245" s="16"/>
      <c r="D2245" s="16"/>
      <c r="E2245" s="16"/>
      <c r="F2245" s="16"/>
      <c r="G2245" s="16"/>
      <c r="H2245" s="16"/>
    </row>
    <row r="2246" spans="1:8">
      <c r="A2246" s="16"/>
      <c r="B2246" s="16"/>
      <c r="C2246" s="16"/>
      <c r="D2246" s="16"/>
      <c r="E2246" s="16"/>
      <c r="F2246" s="16"/>
      <c r="G2246" s="16"/>
      <c r="H2246" s="16"/>
    </row>
    <row r="2247" spans="1:8">
      <c r="A2247" s="16"/>
      <c r="B2247" s="16"/>
      <c r="C2247" s="16"/>
      <c r="D2247" s="16"/>
      <c r="E2247" s="16"/>
      <c r="F2247" s="16"/>
      <c r="G2247" s="16"/>
      <c r="H2247" s="16"/>
    </row>
    <row r="2248" spans="1:8">
      <c r="A2248" s="16"/>
      <c r="B2248" s="16"/>
      <c r="C2248" s="16"/>
      <c r="D2248" s="16"/>
      <c r="E2248" s="16"/>
      <c r="F2248" s="16"/>
      <c r="G2248" s="16"/>
      <c r="H2248" s="16"/>
    </row>
    <row r="2249" spans="1:8">
      <c r="A2249" s="16"/>
      <c r="B2249" s="16"/>
      <c r="C2249" s="16"/>
      <c r="D2249" s="16"/>
      <c r="E2249" s="16"/>
      <c r="F2249" s="16"/>
      <c r="G2249" s="16"/>
      <c r="H2249" s="16"/>
    </row>
    <row r="2250" spans="1:8">
      <c r="A2250" s="16"/>
      <c r="B2250" s="16"/>
      <c r="C2250" s="16"/>
      <c r="D2250" s="16"/>
      <c r="E2250" s="16"/>
      <c r="F2250" s="16"/>
      <c r="G2250" s="16"/>
      <c r="H2250" s="16"/>
    </row>
    <row r="2251" spans="1:8">
      <c r="A2251" s="16"/>
      <c r="B2251" s="16"/>
      <c r="C2251" s="16"/>
      <c r="D2251" s="16"/>
      <c r="E2251" s="16"/>
      <c r="F2251" s="16"/>
      <c r="G2251" s="16"/>
      <c r="H2251" s="16"/>
    </row>
    <row r="2252" spans="1:8">
      <c r="A2252" s="16"/>
      <c r="B2252" s="16"/>
      <c r="C2252" s="16"/>
      <c r="D2252" s="16"/>
      <c r="E2252" s="16"/>
      <c r="F2252" s="16"/>
      <c r="G2252" s="16"/>
      <c r="H2252" s="16"/>
    </row>
    <row r="2253" spans="1:8">
      <c r="A2253" s="16"/>
      <c r="B2253" s="16"/>
      <c r="C2253" s="16"/>
      <c r="D2253" s="16"/>
      <c r="E2253" s="16"/>
      <c r="F2253" s="16"/>
      <c r="G2253" s="16"/>
      <c r="H2253" s="16"/>
    </row>
    <row r="2254" spans="1:8">
      <c r="A2254" s="16"/>
      <c r="B2254" s="16"/>
      <c r="C2254" s="16"/>
      <c r="D2254" s="16"/>
      <c r="E2254" s="16"/>
      <c r="F2254" s="16"/>
      <c r="G2254" s="16"/>
      <c r="H2254" s="16"/>
    </row>
    <row r="2255" spans="1:8">
      <c r="A2255" s="16"/>
      <c r="B2255" s="16"/>
      <c r="C2255" s="16"/>
      <c r="D2255" s="16"/>
      <c r="E2255" s="16"/>
      <c r="F2255" s="16"/>
      <c r="G2255" s="16"/>
      <c r="H2255" s="16"/>
    </row>
    <row r="2256" spans="1:8">
      <c r="A2256" s="16"/>
      <c r="B2256" s="16"/>
      <c r="C2256" s="16"/>
      <c r="D2256" s="16"/>
      <c r="E2256" s="16"/>
      <c r="F2256" s="16"/>
      <c r="G2256" s="16"/>
      <c r="H2256" s="16"/>
    </row>
    <row r="2257" spans="1:8">
      <c r="A2257" s="16"/>
      <c r="B2257" s="16"/>
      <c r="C2257" s="16"/>
      <c r="D2257" s="16"/>
      <c r="E2257" s="16"/>
      <c r="F2257" s="16"/>
      <c r="G2257" s="16"/>
      <c r="H2257" s="16"/>
    </row>
    <row r="2258" spans="1:8">
      <c r="A2258" s="16"/>
      <c r="B2258" s="16"/>
      <c r="C2258" s="16"/>
      <c r="D2258" s="16"/>
      <c r="E2258" s="16"/>
      <c r="F2258" s="16"/>
      <c r="G2258" s="16"/>
      <c r="H2258" s="16"/>
    </row>
    <row r="2259" spans="1:8">
      <c r="A2259" s="16"/>
      <c r="B2259" s="16"/>
      <c r="C2259" s="16"/>
      <c r="D2259" s="16"/>
      <c r="E2259" s="16"/>
      <c r="F2259" s="16"/>
      <c r="G2259" s="16"/>
      <c r="H2259" s="16"/>
    </row>
    <row r="2260" spans="1:8">
      <c r="A2260" s="16"/>
      <c r="B2260" s="16"/>
      <c r="C2260" s="16"/>
      <c r="D2260" s="16"/>
      <c r="E2260" s="16"/>
      <c r="F2260" s="16"/>
      <c r="G2260" s="16"/>
      <c r="H2260" s="16"/>
    </row>
    <row r="2261" spans="1:8">
      <c r="A2261" s="16"/>
      <c r="B2261" s="16"/>
      <c r="C2261" s="16"/>
      <c r="D2261" s="16"/>
      <c r="E2261" s="16"/>
      <c r="F2261" s="16"/>
      <c r="G2261" s="16"/>
      <c r="H2261" s="16"/>
    </row>
    <row r="2262" spans="1:8">
      <c r="A2262" s="16"/>
      <c r="B2262" s="16"/>
      <c r="C2262" s="16"/>
      <c r="D2262" s="16"/>
      <c r="E2262" s="16"/>
      <c r="F2262" s="16"/>
      <c r="G2262" s="16"/>
      <c r="H2262" s="16"/>
    </row>
    <row r="2263" spans="1:8">
      <c r="A2263" s="16"/>
      <c r="B2263" s="16"/>
      <c r="C2263" s="16"/>
      <c r="D2263" s="16"/>
      <c r="E2263" s="16"/>
      <c r="F2263" s="16"/>
      <c r="G2263" s="16"/>
      <c r="H2263" s="16"/>
    </row>
    <row r="2264" spans="1:8">
      <c r="A2264" s="16"/>
      <c r="B2264" s="16"/>
      <c r="C2264" s="16"/>
      <c r="D2264" s="16"/>
      <c r="E2264" s="16"/>
      <c r="F2264" s="16"/>
      <c r="G2264" s="16"/>
      <c r="H2264" s="16"/>
    </row>
    <row r="2265" spans="1:8">
      <c r="A2265" s="16"/>
      <c r="B2265" s="16"/>
      <c r="C2265" s="16"/>
      <c r="D2265" s="16"/>
      <c r="E2265" s="16"/>
      <c r="F2265" s="16"/>
      <c r="G2265" s="16"/>
      <c r="H2265" s="16"/>
    </row>
    <row r="2266" spans="1:8">
      <c r="A2266" s="16"/>
      <c r="B2266" s="16"/>
      <c r="C2266" s="16"/>
      <c r="D2266" s="16"/>
      <c r="E2266" s="16"/>
      <c r="F2266" s="16"/>
      <c r="G2266" s="16"/>
      <c r="H2266" s="16"/>
    </row>
    <row r="2267" spans="1:8">
      <c r="A2267" s="16"/>
      <c r="B2267" s="16"/>
      <c r="C2267" s="16"/>
      <c r="D2267" s="16"/>
      <c r="E2267" s="16"/>
      <c r="F2267" s="16"/>
      <c r="G2267" s="16"/>
      <c r="H2267" s="16"/>
    </row>
    <row r="2268" spans="1:8">
      <c r="A2268" s="16"/>
      <c r="B2268" s="16"/>
      <c r="C2268" s="16"/>
      <c r="D2268" s="16"/>
      <c r="E2268" s="16"/>
      <c r="F2268" s="16"/>
      <c r="G2268" s="16"/>
      <c r="H2268" s="16"/>
    </row>
    <row r="2269" spans="1:8">
      <c r="A2269" s="16"/>
      <c r="B2269" s="16"/>
      <c r="C2269" s="16"/>
      <c r="D2269" s="16"/>
      <c r="E2269" s="16"/>
      <c r="F2269" s="16"/>
      <c r="G2269" s="16"/>
      <c r="H2269" s="16"/>
    </row>
    <row r="2270" spans="1:8">
      <c r="A2270" s="16"/>
      <c r="B2270" s="16"/>
      <c r="C2270" s="16"/>
      <c r="D2270" s="16"/>
      <c r="E2270" s="16"/>
      <c r="F2270" s="16"/>
      <c r="G2270" s="16"/>
      <c r="H2270" s="16"/>
    </row>
    <row r="2271" spans="1:8">
      <c r="A2271" s="16"/>
      <c r="B2271" s="16"/>
      <c r="C2271" s="16"/>
      <c r="D2271" s="16"/>
      <c r="E2271" s="16"/>
      <c r="F2271" s="16"/>
      <c r="G2271" s="16"/>
      <c r="H2271" s="16"/>
    </row>
    <row r="2272" spans="1:8">
      <c r="A2272" s="16"/>
      <c r="B2272" s="16"/>
      <c r="C2272" s="16"/>
      <c r="D2272" s="16"/>
      <c r="E2272" s="16"/>
      <c r="F2272" s="16"/>
      <c r="G2272" s="16"/>
      <c r="H2272" s="16"/>
    </row>
    <row r="2273" spans="1:8">
      <c r="A2273" s="16"/>
      <c r="B2273" s="16"/>
      <c r="C2273" s="16"/>
      <c r="D2273" s="16"/>
      <c r="E2273" s="16"/>
      <c r="F2273" s="16"/>
      <c r="G2273" s="16"/>
      <c r="H2273" s="16"/>
    </row>
    <row r="2274" spans="1:8">
      <c r="A2274" s="16"/>
      <c r="B2274" s="16"/>
      <c r="C2274" s="16"/>
      <c r="D2274" s="16"/>
      <c r="E2274" s="16"/>
      <c r="F2274" s="16"/>
      <c r="G2274" s="16"/>
      <c r="H2274" s="16"/>
    </row>
    <row r="2275" spans="1:8">
      <c r="A2275" s="16"/>
      <c r="B2275" s="16"/>
      <c r="C2275" s="16"/>
      <c r="D2275" s="16"/>
      <c r="E2275" s="16"/>
      <c r="F2275" s="16"/>
      <c r="G2275" s="16"/>
      <c r="H2275" s="16"/>
    </row>
    <row r="2276" spans="1:8">
      <c r="A2276" s="16"/>
      <c r="B2276" s="16"/>
      <c r="C2276" s="16"/>
      <c r="D2276" s="16"/>
      <c r="E2276" s="16"/>
      <c r="F2276" s="16"/>
      <c r="G2276" s="16"/>
      <c r="H2276" s="16"/>
    </row>
    <row r="2277" spans="1:8">
      <c r="A2277" s="16"/>
      <c r="B2277" s="16"/>
      <c r="C2277" s="16"/>
      <c r="D2277" s="16"/>
      <c r="E2277" s="16"/>
      <c r="F2277" s="16"/>
      <c r="G2277" s="16"/>
      <c r="H2277" s="16"/>
    </row>
    <row r="2278" spans="1:8">
      <c r="A2278" s="16"/>
      <c r="B2278" s="16"/>
      <c r="C2278" s="16"/>
      <c r="D2278" s="16"/>
      <c r="E2278" s="16"/>
      <c r="F2278" s="16"/>
      <c r="G2278" s="16"/>
      <c r="H2278" s="16"/>
    </row>
    <row r="2279" spans="1:8">
      <c r="A2279" s="16"/>
      <c r="B2279" s="16"/>
      <c r="C2279" s="16"/>
      <c r="D2279" s="16"/>
      <c r="E2279" s="16"/>
      <c r="F2279" s="16"/>
      <c r="G2279" s="16"/>
      <c r="H2279" s="16"/>
    </row>
    <row r="2280" spans="1:8">
      <c r="A2280" s="16"/>
      <c r="B2280" s="16"/>
      <c r="C2280" s="16"/>
      <c r="D2280" s="16"/>
      <c r="E2280" s="16"/>
      <c r="F2280" s="16"/>
      <c r="G2280" s="16"/>
      <c r="H2280" s="16"/>
    </row>
    <row r="2281" spans="1:8">
      <c r="A2281" s="16"/>
      <c r="B2281" s="16"/>
      <c r="C2281" s="16"/>
      <c r="D2281" s="16"/>
      <c r="E2281" s="16"/>
      <c r="F2281" s="16"/>
      <c r="G2281" s="16"/>
      <c r="H2281" s="16"/>
    </row>
    <row r="2282" spans="1:8">
      <c r="A2282" s="16"/>
      <c r="B2282" s="16"/>
      <c r="C2282" s="16"/>
      <c r="D2282" s="16"/>
      <c r="E2282" s="16"/>
      <c r="F2282" s="16"/>
      <c r="G2282" s="16"/>
      <c r="H2282" s="16"/>
    </row>
    <row r="2283" spans="1:8">
      <c r="A2283" s="16"/>
      <c r="B2283" s="16"/>
      <c r="C2283" s="16"/>
      <c r="D2283" s="16"/>
      <c r="E2283" s="16"/>
      <c r="F2283" s="16"/>
      <c r="G2283" s="16"/>
      <c r="H2283" s="16"/>
    </row>
    <row r="2284" spans="1:8">
      <c r="A2284" s="16"/>
      <c r="B2284" s="16"/>
      <c r="C2284" s="16"/>
      <c r="D2284" s="16"/>
      <c r="E2284" s="16"/>
      <c r="F2284" s="16"/>
      <c r="G2284" s="16"/>
      <c r="H2284" s="16"/>
    </row>
    <row r="2285" spans="1:8">
      <c r="A2285" s="16"/>
      <c r="B2285" s="16"/>
      <c r="C2285" s="16"/>
      <c r="D2285" s="16"/>
      <c r="E2285" s="16"/>
      <c r="F2285" s="16"/>
      <c r="G2285" s="16"/>
      <c r="H2285" s="16"/>
    </row>
    <row r="2286" spans="1:8">
      <c r="A2286" s="16"/>
      <c r="B2286" s="16"/>
      <c r="C2286" s="16"/>
      <c r="D2286" s="16"/>
      <c r="E2286" s="16"/>
      <c r="F2286" s="16"/>
      <c r="G2286" s="16"/>
      <c r="H2286" s="16"/>
    </row>
    <row r="2287" spans="1:8">
      <c r="A2287" s="16"/>
      <c r="B2287" s="16"/>
      <c r="C2287" s="16"/>
      <c r="D2287" s="16"/>
      <c r="E2287" s="16"/>
      <c r="F2287" s="16"/>
      <c r="G2287" s="16"/>
      <c r="H2287" s="16"/>
    </row>
    <row r="2288" spans="1:8">
      <c r="A2288" s="16"/>
      <c r="B2288" s="16"/>
      <c r="C2288" s="16"/>
      <c r="D2288" s="16"/>
      <c r="E2288" s="16"/>
      <c r="F2288" s="16"/>
      <c r="G2288" s="16"/>
      <c r="H2288" s="16"/>
    </row>
    <row r="2289" spans="1:8">
      <c r="A2289" s="16"/>
      <c r="B2289" s="16"/>
      <c r="C2289" s="16"/>
      <c r="D2289" s="16"/>
      <c r="E2289" s="16"/>
      <c r="F2289" s="16"/>
      <c r="G2289" s="16"/>
      <c r="H2289" s="16"/>
    </row>
    <row r="2290" spans="1:8">
      <c r="A2290" s="16"/>
      <c r="B2290" s="16"/>
      <c r="C2290" s="16"/>
      <c r="D2290" s="16"/>
      <c r="E2290" s="16"/>
      <c r="F2290" s="16"/>
      <c r="G2290" s="16"/>
      <c r="H2290" s="16"/>
    </row>
    <row r="2291" spans="1:8">
      <c r="A2291" s="16"/>
      <c r="B2291" s="16"/>
      <c r="C2291" s="16"/>
      <c r="D2291" s="16"/>
      <c r="E2291" s="16"/>
      <c r="F2291" s="16"/>
      <c r="G2291" s="16"/>
      <c r="H2291" s="16"/>
    </row>
    <row r="2292" spans="1:8">
      <c r="A2292" s="16"/>
      <c r="B2292" s="16"/>
      <c r="C2292" s="16"/>
      <c r="D2292" s="16"/>
      <c r="E2292" s="16"/>
      <c r="F2292" s="16"/>
      <c r="G2292" s="16"/>
      <c r="H2292" s="16"/>
    </row>
    <row r="2293" spans="1:8">
      <c r="A2293" s="16"/>
      <c r="B2293" s="16"/>
      <c r="C2293" s="16"/>
      <c r="D2293" s="16"/>
      <c r="E2293" s="16"/>
      <c r="F2293" s="16"/>
      <c r="G2293" s="16"/>
      <c r="H2293" s="16"/>
    </row>
    <row r="2294" spans="1:8">
      <c r="A2294" s="16"/>
      <c r="B2294" s="16"/>
      <c r="C2294" s="16"/>
      <c r="D2294" s="16"/>
      <c r="E2294" s="16"/>
      <c r="F2294" s="16"/>
      <c r="G2294" s="16"/>
      <c r="H2294" s="16"/>
    </row>
    <row r="2295" spans="1:8">
      <c r="A2295" s="16"/>
      <c r="B2295" s="16"/>
      <c r="C2295" s="16"/>
      <c r="D2295" s="16"/>
      <c r="E2295" s="16"/>
      <c r="F2295" s="16"/>
      <c r="G2295" s="16"/>
      <c r="H2295" s="16"/>
    </row>
    <row r="2296" spans="1:8">
      <c r="A2296" s="16"/>
      <c r="B2296" s="16"/>
      <c r="C2296" s="16"/>
      <c r="D2296" s="16"/>
      <c r="E2296" s="16"/>
      <c r="F2296" s="16"/>
      <c r="G2296" s="16"/>
      <c r="H2296" s="16"/>
    </row>
    <row r="2297" spans="1:8">
      <c r="A2297" s="16"/>
      <c r="B2297" s="16"/>
      <c r="C2297" s="16"/>
      <c r="D2297" s="16"/>
      <c r="E2297" s="16"/>
      <c r="F2297" s="16"/>
      <c r="G2297" s="16"/>
      <c r="H2297" s="16"/>
    </row>
    <row r="2298" spans="1:8">
      <c r="A2298" s="16"/>
      <c r="B2298" s="16"/>
      <c r="C2298" s="16"/>
      <c r="D2298" s="16"/>
      <c r="E2298" s="16"/>
      <c r="F2298" s="16"/>
      <c r="G2298" s="16"/>
      <c r="H2298" s="16"/>
    </row>
    <row r="2299" spans="1:8">
      <c r="A2299" s="16"/>
      <c r="B2299" s="16"/>
      <c r="C2299" s="16"/>
      <c r="D2299" s="16"/>
      <c r="E2299" s="16"/>
      <c r="F2299" s="16"/>
      <c r="G2299" s="16"/>
      <c r="H2299" s="16"/>
    </row>
    <row r="2300" spans="1:8">
      <c r="A2300" s="16"/>
      <c r="B2300" s="16"/>
      <c r="C2300" s="16"/>
      <c r="D2300" s="16"/>
      <c r="E2300" s="16"/>
      <c r="F2300" s="16"/>
      <c r="G2300" s="16"/>
      <c r="H2300" s="16"/>
    </row>
    <row r="2301" spans="1:8">
      <c r="A2301" s="16"/>
      <c r="B2301" s="16"/>
      <c r="C2301" s="16"/>
      <c r="D2301" s="16"/>
      <c r="E2301" s="16"/>
      <c r="F2301" s="16"/>
      <c r="G2301" s="16"/>
      <c r="H2301" s="16"/>
    </row>
    <row r="2302" spans="1:8">
      <c r="A2302" s="16"/>
      <c r="B2302" s="16"/>
      <c r="C2302" s="16"/>
      <c r="D2302" s="16"/>
      <c r="E2302" s="16"/>
      <c r="F2302" s="16"/>
      <c r="G2302" s="16"/>
      <c r="H2302" s="16"/>
    </row>
    <row r="2303" spans="1:8">
      <c r="A2303" s="16"/>
      <c r="B2303" s="16"/>
      <c r="C2303" s="16"/>
      <c r="D2303" s="16"/>
      <c r="E2303" s="16"/>
      <c r="F2303" s="16"/>
      <c r="G2303" s="16"/>
      <c r="H2303" s="16"/>
    </row>
    <row r="2304" spans="1:8">
      <c r="A2304" s="16"/>
      <c r="B2304" s="16"/>
      <c r="C2304" s="16"/>
      <c r="D2304" s="16"/>
      <c r="E2304" s="16"/>
      <c r="F2304" s="16"/>
      <c r="G2304" s="16"/>
      <c r="H2304" s="16"/>
    </row>
    <row r="2305" spans="1:8">
      <c r="A2305" s="16"/>
      <c r="B2305" s="16"/>
      <c r="C2305" s="16"/>
      <c r="D2305" s="16"/>
      <c r="E2305" s="16"/>
      <c r="F2305" s="16"/>
      <c r="G2305" s="16"/>
      <c r="H2305" s="16"/>
    </row>
    <row r="2306" spans="1:8">
      <c r="A2306" s="16"/>
      <c r="B2306" s="16"/>
      <c r="C2306" s="16"/>
      <c r="D2306" s="16"/>
      <c r="E2306" s="16"/>
      <c r="F2306" s="16"/>
      <c r="G2306" s="16"/>
      <c r="H2306" s="16"/>
    </row>
    <row r="2307" spans="1:8">
      <c r="A2307" s="16"/>
      <c r="B2307" s="16"/>
      <c r="C2307" s="16"/>
      <c r="D2307" s="16"/>
      <c r="E2307" s="16"/>
      <c r="F2307" s="16"/>
      <c r="G2307" s="16"/>
      <c r="H2307" s="16"/>
    </row>
    <row r="2308" spans="1:8">
      <c r="A2308" s="16"/>
      <c r="B2308" s="16"/>
      <c r="C2308" s="16"/>
      <c r="D2308" s="16"/>
      <c r="E2308" s="16"/>
      <c r="F2308" s="16"/>
      <c r="G2308" s="16"/>
      <c r="H2308" s="16"/>
    </row>
    <row r="2309" spans="1:8">
      <c r="A2309" s="16"/>
      <c r="B2309" s="16"/>
      <c r="C2309" s="16"/>
      <c r="D2309" s="16"/>
      <c r="E2309" s="16"/>
      <c r="F2309" s="16"/>
      <c r="G2309" s="16"/>
      <c r="H2309" s="16"/>
    </row>
    <row r="2310" spans="1:8">
      <c r="A2310" s="16"/>
      <c r="B2310" s="16"/>
      <c r="C2310" s="16"/>
      <c r="D2310" s="16"/>
      <c r="E2310" s="16"/>
      <c r="F2310" s="16"/>
      <c r="G2310" s="16"/>
      <c r="H2310" s="16"/>
    </row>
    <row r="2311" spans="1:8">
      <c r="A2311" s="16"/>
      <c r="B2311" s="16"/>
      <c r="C2311" s="16"/>
      <c r="D2311" s="16"/>
      <c r="E2311" s="16"/>
      <c r="F2311" s="16"/>
      <c r="G2311" s="16"/>
      <c r="H2311" s="16"/>
    </row>
    <row r="2312" spans="1:8">
      <c r="A2312" s="16"/>
      <c r="B2312" s="16"/>
      <c r="C2312" s="16"/>
      <c r="D2312" s="16"/>
      <c r="E2312" s="16"/>
      <c r="F2312" s="16"/>
      <c r="G2312" s="16"/>
      <c r="H2312" s="16"/>
    </row>
    <row r="2313" spans="1:8">
      <c r="A2313" s="16"/>
      <c r="B2313" s="16"/>
      <c r="C2313" s="16"/>
      <c r="D2313" s="16"/>
      <c r="E2313" s="16"/>
      <c r="F2313" s="16"/>
      <c r="G2313" s="16"/>
      <c r="H2313" s="16"/>
    </row>
    <row r="2314" spans="1:8">
      <c r="A2314" s="16"/>
      <c r="B2314" s="16"/>
      <c r="C2314" s="16"/>
      <c r="D2314" s="16"/>
      <c r="E2314" s="16"/>
      <c r="F2314" s="16"/>
      <c r="G2314" s="16"/>
      <c r="H2314" s="16"/>
    </row>
    <row r="2315" spans="1:8">
      <c r="A2315" s="16"/>
      <c r="B2315" s="16"/>
      <c r="C2315" s="16"/>
      <c r="D2315" s="16"/>
      <c r="E2315" s="16"/>
      <c r="F2315" s="16"/>
      <c r="G2315" s="16"/>
      <c r="H2315" s="16"/>
    </row>
    <row r="2316" spans="1:8">
      <c r="A2316" s="16"/>
      <c r="B2316" s="16"/>
      <c r="C2316" s="16"/>
      <c r="D2316" s="16"/>
      <c r="E2316" s="16"/>
      <c r="F2316" s="16"/>
      <c r="G2316" s="16"/>
      <c r="H2316" s="16"/>
    </row>
    <row r="2317" spans="1:8">
      <c r="A2317" s="16"/>
      <c r="B2317" s="16"/>
      <c r="C2317" s="16"/>
      <c r="D2317" s="16"/>
      <c r="E2317" s="16"/>
      <c r="F2317" s="16"/>
      <c r="G2317" s="16"/>
      <c r="H2317" s="16"/>
    </row>
    <row r="2318" spans="1:8">
      <c r="A2318" s="16"/>
      <c r="B2318" s="16"/>
      <c r="C2318" s="16"/>
      <c r="D2318" s="16"/>
      <c r="E2318" s="16"/>
      <c r="F2318" s="16"/>
      <c r="G2318" s="16"/>
      <c r="H2318" s="16"/>
    </row>
    <row r="2319" spans="1:8">
      <c r="A2319" s="16"/>
      <c r="B2319" s="16"/>
      <c r="C2319" s="16"/>
      <c r="D2319" s="16"/>
      <c r="E2319" s="16"/>
      <c r="F2319" s="16"/>
      <c r="G2319" s="16"/>
      <c r="H2319" s="16"/>
    </row>
    <row r="2320" spans="1:8">
      <c r="A2320" s="16"/>
      <c r="B2320" s="16"/>
      <c r="C2320" s="16"/>
      <c r="D2320" s="16"/>
      <c r="E2320" s="16"/>
      <c r="F2320" s="16"/>
      <c r="G2320" s="16"/>
      <c r="H2320" s="16"/>
    </row>
    <row r="2321" spans="1:8">
      <c r="A2321" s="16"/>
      <c r="B2321" s="16"/>
      <c r="C2321" s="16"/>
      <c r="D2321" s="16"/>
      <c r="E2321" s="16"/>
      <c r="F2321" s="16"/>
      <c r="G2321" s="16"/>
      <c r="H2321" s="16"/>
    </row>
    <row r="2322" spans="1:8">
      <c r="A2322" s="16"/>
      <c r="B2322" s="16"/>
      <c r="C2322" s="16"/>
      <c r="D2322" s="16"/>
      <c r="E2322" s="16"/>
      <c r="F2322" s="16"/>
      <c r="G2322" s="16"/>
      <c r="H2322" s="16"/>
    </row>
    <row r="2323" spans="1:8">
      <c r="A2323" s="16"/>
      <c r="B2323" s="16"/>
      <c r="C2323" s="16"/>
      <c r="D2323" s="16"/>
      <c r="E2323" s="16"/>
      <c r="F2323" s="16"/>
      <c r="G2323" s="16"/>
      <c r="H2323" s="16"/>
    </row>
    <row r="2324" spans="1:8">
      <c r="A2324" s="16"/>
      <c r="B2324" s="16"/>
      <c r="C2324" s="16"/>
      <c r="D2324" s="16"/>
      <c r="E2324" s="16"/>
      <c r="F2324" s="16"/>
      <c r="G2324" s="16"/>
      <c r="H2324" s="16"/>
    </row>
    <row r="2325" spans="1:8">
      <c r="A2325" s="16"/>
      <c r="B2325" s="16"/>
      <c r="C2325" s="16"/>
      <c r="D2325" s="16"/>
      <c r="E2325" s="16"/>
      <c r="F2325" s="16"/>
      <c r="G2325" s="16"/>
      <c r="H2325" s="16"/>
    </row>
    <row r="2326" spans="1:8">
      <c r="A2326" s="16"/>
      <c r="B2326" s="16"/>
      <c r="C2326" s="16"/>
      <c r="D2326" s="16"/>
      <c r="E2326" s="16"/>
      <c r="F2326" s="16"/>
      <c r="G2326" s="16"/>
      <c r="H2326" s="16"/>
    </row>
    <row r="2327" spans="1:8">
      <c r="A2327" s="16"/>
      <c r="B2327" s="16"/>
      <c r="C2327" s="16"/>
      <c r="D2327" s="16"/>
      <c r="E2327" s="16"/>
      <c r="F2327" s="16"/>
      <c r="G2327" s="16"/>
      <c r="H2327" s="16"/>
    </row>
    <row r="2328" spans="1:8">
      <c r="A2328" s="16"/>
      <c r="B2328" s="16"/>
      <c r="C2328" s="16"/>
      <c r="D2328" s="16"/>
      <c r="E2328" s="16"/>
      <c r="F2328" s="16"/>
      <c r="G2328" s="16"/>
      <c r="H2328" s="16"/>
    </row>
    <row r="2329" spans="1:8">
      <c r="A2329" s="16"/>
      <c r="B2329" s="16"/>
      <c r="C2329" s="16"/>
      <c r="D2329" s="16"/>
      <c r="E2329" s="16"/>
      <c r="F2329" s="16"/>
      <c r="G2329" s="16"/>
      <c r="H2329" s="16"/>
    </row>
    <row r="2330" spans="1:8">
      <c r="A2330" s="16"/>
      <c r="B2330" s="16"/>
      <c r="C2330" s="16"/>
      <c r="D2330" s="16"/>
      <c r="E2330" s="16"/>
      <c r="F2330" s="16"/>
      <c r="G2330" s="16"/>
      <c r="H2330" s="16"/>
    </row>
    <row r="2331" spans="1:8">
      <c r="A2331" s="16"/>
      <c r="B2331" s="16"/>
      <c r="C2331" s="16"/>
      <c r="D2331" s="16"/>
      <c r="E2331" s="16"/>
      <c r="F2331" s="16"/>
      <c r="G2331" s="16"/>
      <c r="H2331" s="16"/>
    </row>
    <row r="2332" spans="1:8">
      <c r="A2332" s="16"/>
      <c r="B2332" s="16"/>
      <c r="C2332" s="16"/>
      <c r="D2332" s="16"/>
      <c r="E2332" s="16"/>
      <c r="F2332" s="16"/>
      <c r="G2332" s="16"/>
      <c r="H2332" s="16"/>
    </row>
    <row r="2333" spans="1:8">
      <c r="A2333" s="16"/>
      <c r="B2333" s="16"/>
      <c r="C2333" s="16"/>
      <c r="D2333" s="16"/>
      <c r="E2333" s="16"/>
      <c r="F2333" s="16"/>
      <c r="G2333" s="16"/>
      <c r="H2333" s="16"/>
    </row>
    <row r="2334" spans="1:8">
      <c r="A2334" s="16"/>
      <c r="B2334" s="16"/>
      <c r="C2334" s="16"/>
      <c r="D2334" s="16"/>
      <c r="E2334" s="16"/>
      <c r="F2334" s="16"/>
      <c r="G2334" s="16"/>
      <c r="H2334" s="16"/>
    </row>
    <row r="2335" spans="1:8">
      <c r="A2335" s="16"/>
      <c r="B2335" s="16"/>
      <c r="C2335" s="16"/>
      <c r="D2335" s="16"/>
      <c r="E2335" s="16"/>
      <c r="F2335" s="16"/>
      <c r="G2335" s="16"/>
      <c r="H2335" s="16"/>
    </row>
    <row r="2336" spans="1:8">
      <c r="A2336" s="16"/>
      <c r="B2336" s="16"/>
      <c r="C2336" s="16"/>
      <c r="D2336" s="16"/>
      <c r="E2336" s="16"/>
      <c r="F2336" s="16"/>
      <c r="G2336" s="16"/>
      <c r="H2336" s="16"/>
    </row>
    <row r="2337" spans="1:8">
      <c r="A2337" s="16"/>
      <c r="B2337" s="16"/>
      <c r="C2337" s="16"/>
      <c r="D2337" s="16"/>
      <c r="E2337" s="16"/>
      <c r="F2337" s="16"/>
      <c r="G2337" s="16"/>
      <c r="H2337" s="16"/>
    </row>
    <row r="2338" spans="1:8">
      <c r="A2338" s="16"/>
      <c r="B2338" s="16"/>
      <c r="C2338" s="16"/>
      <c r="D2338" s="16"/>
      <c r="E2338" s="16"/>
      <c r="F2338" s="16"/>
      <c r="G2338" s="16"/>
      <c r="H2338" s="16"/>
    </row>
    <row r="2339" spans="1:8">
      <c r="A2339" s="16"/>
      <c r="B2339" s="16"/>
      <c r="C2339" s="16"/>
      <c r="D2339" s="16"/>
      <c r="E2339" s="16"/>
      <c r="F2339" s="16"/>
      <c r="G2339" s="16"/>
      <c r="H2339" s="16"/>
    </row>
    <row r="2340" spans="1:8">
      <c r="A2340" s="16"/>
      <c r="B2340" s="16"/>
      <c r="C2340" s="16"/>
      <c r="D2340" s="16"/>
      <c r="E2340" s="16"/>
      <c r="F2340" s="16"/>
      <c r="G2340" s="16"/>
      <c r="H2340" s="16"/>
    </row>
    <row r="2341" spans="1:8">
      <c r="A2341" s="16"/>
      <c r="B2341" s="16"/>
      <c r="C2341" s="16"/>
      <c r="D2341" s="16"/>
      <c r="E2341" s="16"/>
      <c r="F2341" s="16"/>
      <c r="G2341" s="16"/>
      <c r="H2341" s="16"/>
    </row>
    <row r="2342" spans="1:8">
      <c r="A2342" s="16"/>
      <c r="B2342" s="16"/>
      <c r="C2342" s="16"/>
      <c r="D2342" s="16"/>
      <c r="E2342" s="16"/>
      <c r="F2342" s="16"/>
      <c r="G2342" s="16"/>
      <c r="H2342" s="16"/>
    </row>
    <row r="2343" spans="1:8">
      <c r="A2343" s="16"/>
      <c r="B2343" s="16"/>
      <c r="C2343" s="16"/>
      <c r="D2343" s="16"/>
      <c r="E2343" s="16"/>
      <c r="F2343" s="16"/>
      <c r="G2343" s="16"/>
      <c r="H2343" s="16"/>
    </row>
    <row r="2344" spans="1:8">
      <c r="A2344" s="16"/>
      <c r="B2344" s="16"/>
      <c r="C2344" s="16"/>
      <c r="D2344" s="16"/>
      <c r="E2344" s="16"/>
      <c r="F2344" s="16"/>
      <c r="G2344" s="16"/>
      <c r="H2344" s="16"/>
    </row>
    <row r="2345" spans="1:8">
      <c r="A2345" s="16"/>
      <c r="B2345" s="16"/>
      <c r="C2345" s="16"/>
      <c r="D2345" s="16"/>
      <c r="E2345" s="16"/>
      <c r="F2345" s="16"/>
      <c r="G2345" s="16"/>
      <c r="H2345" s="16"/>
    </row>
    <row r="2346" spans="1:8">
      <c r="A2346" s="16"/>
      <c r="B2346" s="16"/>
      <c r="C2346" s="16"/>
      <c r="D2346" s="16"/>
      <c r="E2346" s="16"/>
      <c r="F2346" s="16"/>
      <c r="G2346" s="16"/>
      <c r="H2346" s="16"/>
    </row>
    <row r="2347" spans="1:8">
      <c r="A2347" s="16"/>
      <c r="B2347" s="16"/>
      <c r="C2347" s="16"/>
      <c r="D2347" s="16"/>
      <c r="E2347" s="16"/>
      <c r="F2347" s="16"/>
      <c r="G2347" s="16"/>
      <c r="H2347" s="16"/>
    </row>
    <row r="2348" spans="1:8">
      <c r="A2348" s="16"/>
      <c r="B2348" s="16"/>
      <c r="C2348" s="16"/>
      <c r="D2348" s="16"/>
      <c r="E2348" s="16"/>
      <c r="F2348" s="16"/>
      <c r="G2348" s="16"/>
      <c r="H2348" s="16"/>
    </row>
    <row r="2349" spans="1:8">
      <c r="A2349" s="16"/>
      <c r="B2349" s="16"/>
      <c r="C2349" s="16"/>
      <c r="D2349" s="16"/>
      <c r="E2349" s="16"/>
      <c r="F2349" s="16"/>
      <c r="G2349" s="16"/>
      <c r="H2349" s="16"/>
    </row>
    <row r="2350" spans="1:8">
      <c r="A2350" s="16"/>
      <c r="B2350" s="16"/>
      <c r="C2350" s="16"/>
      <c r="D2350" s="16"/>
      <c r="E2350" s="16"/>
      <c r="F2350" s="16"/>
      <c r="G2350" s="16"/>
      <c r="H2350" s="16"/>
    </row>
    <row r="2351" spans="1:8">
      <c r="A2351" s="16"/>
      <c r="B2351" s="16"/>
      <c r="C2351" s="16"/>
      <c r="D2351" s="16"/>
      <c r="E2351" s="16"/>
      <c r="F2351" s="16"/>
      <c r="G2351" s="16"/>
      <c r="H2351" s="16"/>
    </row>
    <row r="2352" spans="1:8">
      <c r="A2352" s="16"/>
      <c r="B2352" s="16"/>
      <c r="C2352" s="16"/>
      <c r="D2352" s="16"/>
      <c r="E2352" s="16"/>
      <c r="F2352" s="16"/>
      <c r="G2352" s="16"/>
      <c r="H2352" s="16"/>
    </row>
    <row r="2353" spans="1:8">
      <c r="A2353" s="16"/>
      <c r="B2353" s="16"/>
      <c r="C2353" s="16"/>
      <c r="D2353" s="16"/>
      <c r="E2353" s="16"/>
      <c r="F2353" s="16"/>
      <c r="G2353" s="16"/>
      <c r="H2353" s="16"/>
    </row>
    <row r="2354" spans="1:8">
      <c r="A2354" s="16"/>
      <c r="B2354" s="16"/>
      <c r="C2354" s="16"/>
      <c r="D2354" s="16"/>
      <c r="E2354" s="16"/>
      <c r="F2354" s="16"/>
      <c r="G2354" s="16"/>
      <c r="H2354" s="16"/>
    </row>
    <row r="2355" spans="1:8">
      <c r="A2355" s="16"/>
      <c r="B2355" s="16"/>
      <c r="C2355" s="16"/>
      <c r="D2355" s="16"/>
      <c r="E2355" s="16"/>
      <c r="F2355" s="16"/>
      <c r="G2355" s="16"/>
      <c r="H2355" s="16"/>
    </row>
    <row r="2356" spans="1:8">
      <c r="A2356" s="16"/>
      <c r="B2356" s="16"/>
      <c r="C2356" s="16"/>
      <c r="D2356" s="16"/>
      <c r="E2356" s="16"/>
      <c r="F2356" s="16"/>
      <c r="G2356" s="16"/>
      <c r="H2356" s="16"/>
    </row>
    <row r="2357" spans="1:8">
      <c r="A2357" s="16"/>
      <c r="B2357" s="16"/>
      <c r="C2357" s="16"/>
      <c r="D2357" s="16"/>
      <c r="E2357" s="16"/>
      <c r="F2357" s="16"/>
      <c r="G2357" s="16"/>
      <c r="H2357" s="16"/>
    </row>
    <row r="2358" spans="1:8">
      <c r="A2358" s="16"/>
      <c r="B2358" s="16"/>
      <c r="C2358" s="16"/>
      <c r="D2358" s="16"/>
      <c r="E2358" s="16"/>
      <c r="F2358" s="16"/>
      <c r="G2358" s="16"/>
      <c r="H2358" s="16"/>
    </row>
    <row r="2359" spans="1:8">
      <c r="A2359" s="16"/>
      <c r="B2359" s="16"/>
      <c r="C2359" s="16"/>
      <c r="D2359" s="16"/>
      <c r="E2359" s="16"/>
      <c r="F2359" s="16"/>
      <c r="G2359" s="16"/>
      <c r="H2359" s="16"/>
    </row>
    <row r="2360" spans="1:8">
      <c r="A2360" s="16"/>
      <c r="B2360" s="16"/>
      <c r="C2360" s="16"/>
      <c r="D2360" s="16"/>
      <c r="E2360" s="16"/>
      <c r="F2360" s="16"/>
      <c r="G2360" s="16"/>
      <c r="H2360" s="16"/>
    </row>
    <row r="2361" spans="1:8">
      <c r="A2361" s="16"/>
      <c r="B2361" s="16"/>
      <c r="C2361" s="16"/>
      <c r="D2361" s="16"/>
      <c r="E2361" s="16"/>
      <c r="F2361" s="16"/>
      <c r="G2361" s="16"/>
      <c r="H2361" s="16"/>
    </row>
    <row r="2362" spans="1:8">
      <c r="A2362" s="16"/>
      <c r="B2362" s="16"/>
      <c r="C2362" s="16"/>
      <c r="D2362" s="16"/>
      <c r="E2362" s="16"/>
      <c r="F2362" s="16"/>
      <c r="G2362" s="16"/>
      <c r="H2362" s="16"/>
    </row>
    <row r="2363" spans="1:8">
      <c r="A2363" s="16"/>
      <c r="B2363" s="16"/>
      <c r="C2363" s="16"/>
      <c r="D2363" s="16"/>
      <c r="E2363" s="16"/>
      <c r="F2363" s="16"/>
      <c r="G2363" s="16"/>
      <c r="H2363" s="16"/>
    </row>
    <row r="2364" spans="1:8">
      <c r="A2364" s="16"/>
      <c r="B2364" s="16"/>
      <c r="C2364" s="16"/>
      <c r="D2364" s="16"/>
      <c r="E2364" s="16"/>
      <c r="F2364" s="16"/>
      <c r="G2364" s="16"/>
      <c r="H2364" s="16"/>
    </row>
    <row r="2365" spans="1:8">
      <c r="A2365" s="16"/>
      <c r="B2365" s="16"/>
      <c r="C2365" s="16"/>
      <c r="D2365" s="16"/>
      <c r="E2365" s="16"/>
      <c r="F2365" s="16"/>
      <c r="G2365" s="16"/>
      <c r="H2365" s="16"/>
    </row>
    <row r="2366" spans="1:8">
      <c r="A2366" s="16"/>
      <c r="B2366" s="16"/>
      <c r="C2366" s="16"/>
      <c r="D2366" s="16"/>
      <c r="E2366" s="16"/>
      <c r="F2366" s="16"/>
      <c r="G2366" s="16"/>
      <c r="H2366" s="16"/>
    </row>
    <row r="2367" spans="1:8">
      <c r="A2367" s="16"/>
      <c r="B2367" s="16"/>
      <c r="C2367" s="16"/>
      <c r="D2367" s="16"/>
      <c r="E2367" s="16"/>
      <c r="F2367" s="16"/>
      <c r="G2367" s="16"/>
      <c r="H2367" s="16"/>
    </row>
    <row r="2368" spans="1:8">
      <c r="A2368" s="16"/>
      <c r="B2368" s="16"/>
      <c r="C2368" s="16"/>
      <c r="D2368" s="16"/>
      <c r="E2368" s="16"/>
      <c r="F2368" s="16"/>
      <c r="G2368" s="16"/>
      <c r="H2368" s="16"/>
    </row>
    <row r="2369" spans="1:8">
      <c r="A2369" s="16"/>
      <c r="B2369" s="16"/>
      <c r="C2369" s="16"/>
      <c r="D2369" s="16"/>
      <c r="E2369" s="16"/>
      <c r="F2369" s="16"/>
      <c r="G2369" s="16"/>
      <c r="H2369" s="16"/>
    </row>
    <row r="2370" spans="1:8">
      <c r="A2370" s="16"/>
      <c r="B2370" s="16"/>
      <c r="C2370" s="16"/>
      <c r="D2370" s="16"/>
      <c r="E2370" s="16"/>
      <c r="F2370" s="16"/>
      <c r="G2370" s="16"/>
      <c r="H2370" s="16"/>
    </row>
    <row r="2371" spans="1:8">
      <c r="A2371" s="16"/>
      <c r="B2371" s="16"/>
      <c r="C2371" s="16"/>
      <c r="D2371" s="16"/>
      <c r="E2371" s="16"/>
      <c r="F2371" s="16"/>
      <c r="G2371" s="16"/>
      <c r="H2371" s="16"/>
    </row>
    <row r="2372" spans="1:8">
      <c r="A2372" s="16"/>
      <c r="B2372" s="16"/>
      <c r="C2372" s="16"/>
      <c r="D2372" s="16"/>
      <c r="E2372" s="16"/>
      <c r="F2372" s="16"/>
      <c r="G2372" s="16"/>
      <c r="H2372" s="16"/>
    </row>
    <row r="2373" spans="1:8">
      <c r="A2373" s="16"/>
      <c r="B2373" s="16"/>
      <c r="C2373" s="16"/>
      <c r="D2373" s="16"/>
      <c r="E2373" s="16"/>
      <c r="F2373" s="16"/>
      <c r="G2373" s="16"/>
      <c r="H2373" s="16"/>
    </row>
    <row r="2374" spans="1:8">
      <c r="A2374" s="16"/>
      <c r="B2374" s="16"/>
      <c r="C2374" s="16"/>
      <c r="D2374" s="16"/>
      <c r="E2374" s="16"/>
      <c r="F2374" s="16"/>
      <c r="G2374" s="16"/>
      <c r="H2374" s="16"/>
    </row>
    <row r="2375" spans="1:8">
      <c r="A2375" s="16"/>
      <c r="B2375" s="16"/>
      <c r="C2375" s="16"/>
      <c r="D2375" s="16"/>
      <c r="E2375" s="16"/>
      <c r="F2375" s="16"/>
      <c r="G2375" s="16"/>
      <c r="H2375" s="16"/>
    </row>
    <row r="2376" spans="1:8">
      <c r="A2376" s="16"/>
      <c r="B2376" s="16"/>
      <c r="C2376" s="16"/>
      <c r="D2376" s="16"/>
      <c r="E2376" s="16"/>
      <c r="F2376" s="16"/>
      <c r="G2376" s="16"/>
      <c r="H2376" s="16"/>
    </row>
    <row r="2377" spans="1:8">
      <c r="A2377" s="16"/>
      <c r="B2377" s="16"/>
      <c r="C2377" s="16"/>
      <c r="D2377" s="16"/>
      <c r="E2377" s="16"/>
      <c r="F2377" s="16"/>
      <c r="G2377" s="16"/>
      <c r="H2377" s="16"/>
    </row>
    <row r="2378" spans="1:8">
      <c r="A2378" s="16"/>
      <c r="B2378" s="16"/>
      <c r="C2378" s="16"/>
      <c r="D2378" s="16"/>
      <c r="E2378" s="16"/>
      <c r="F2378" s="16"/>
      <c r="G2378" s="16"/>
      <c r="H2378" s="16"/>
    </row>
    <row r="2379" spans="1:8">
      <c r="A2379" s="16"/>
      <c r="B2379" s="16"/>
      <c r="C2379" s="16"/>
      <c r="D2379" s="16"/>
      <c r="E2379" s="16"/>
      <c r="F2379" s="16"/>
      <c r="G2379" s="16"/>
      <c r="H2379" s="16"/>
    </row>
    <row r="2380" spans="1:8">
      <c r="A2380" s="16"/>
      <c r="B2380" s="16"/>
      <c r="C2380" s="16"/>
      <c r="D2380" s="16"/>
      <c r="E2380" s="16"/>
      <c r="F2380" s="16"/>
      <c r="G2380" s="16"/>
      <c r="H2380" s="16"/>
    </row>
    <row r="2381" spans="1:8">
      <c r="A2381" s="16"/>
      <c r="B2381" s="16"/>
      <c r="C2381" s="16"/>
      <c r="D2381" s="16"/>
      <c r="E2381" s="16"/>
      <c r="F2381" s="16"/>
      <c r="G2381" s="16"/>
      <c r="H2381" s="16"/>
    </row>
    <row r="2382" spans="1:8">
      <c r="A2382" s="16"/>
      <c r="B2382" s="16"/>
      <c r="C2382" s="16"/>
      <c r="D2382" s="16"/>
      <c r="E2382" s="16"/>
      <c r="F2382" s="16"/>
      <c r="G2382" s="16"/>
      <c r="H2382" s="16"/>
    </row>
    <row r="2383" spans="1:8">
      <c r="A2383" s="16"/>
      <c r="B2383" s="16"/>
      <c r="C2383" s="16"/>
      <c r="D2383" s="16"/>
      <c r="E2383" s="16"/>
      <c r="F2383" s="16"/>
      <c r="G2383" s="16"/>
      <c r="H2383" s="16"/>
    </row>
    <row r="2384" spans="1:8">
      <c r="A2384" s="16"/>
      <c r="B2384" s="16"/>
      <c r="C2384" s="16"/>
      <c r="D2384" s="16"/>
      <c r="E2384" s="16"/>
      <c r="F2384" s="16"/>
      <c r="G2384" s="16"/>
      <c r="H2384" s="16"/>
    </row>
    <row r="2385" spans="1:8">
      <c r="A2385" s="16"/>
      <c r="B2385" s="16"/>
      <c r="C2385" s="16"/>
      <c r="D2385" s="16"/>
      <c r="E2385" s="16"/>
      <c r="F2385" s="16"/>
      <c r="G2385" s="16"/>
      <c r="H2385" s="16"/>
    </row>
    <row r="2386" spans="1:8">
      <c r="A2386" s="16"/>
      <c r="B2386" s="16"/>
      <c r="C2386" s="16"/>
      <c r="D2386" s="16"/>
      <c r="E2386" s="16"/>
      <c r="F2386" s="16"/>
      <c r="G2386" s="16"/>
      <c r="H2386" s="16"/>
    </row>
    <row r="2387" spans="1:8">
      <c r="A2387" s="16"/>
      <c r="B2387" s="16"/>
      <c r="C2387" s="16"/>
      <c r="D2387" s="16"/>
      <c r="E2387" s="16"/>
      <c r="F2387" s="16"/>
      <c r="G2387" s="16"/>
      <c r="H2387" s="16"/>
    </row>
    <row r="2388" spans="1:8">
      <c r="A2388" s="16"/>
      <c r="B2388" s="16"/>
      <c r="C2388" s="16"/>
      <c r="D2388" s="16"/>
      <c r="E2388" s="16"/>
      <c r="F2388" s="16"/>
      <c r="G2388" s="16"/>
      <c r="H2388" s="16"/>
    </row>
    <row r="2389" spans="1:8">
      <c r="A2389" s="16"/>
      <c r="B2389" s="16"/>
      <c r="C2389" s="16"/>
      <c r="D2389" s="16"/>
      <c r="E2389" s="16"/>
      <c r="F2389" s="16"/>
      <c r="G2389" s="16"/>
      <c r="H2389" s="16"/>
    </row>
    <row r="2390" spans="1:8">
      <c r="A2390" s="16"/>
      <c r="B2390" s="16"/>
      <c r="C2390" s="16"/>
      <c r="D2390" s="16"/>
      <c r="E2390" s="16"/>
      <c r="F2390" s="16"/>
      <c r="G2390" s="16"/>
      <c r="H2390" s="16"/>
    </row>
    <row r="2391" spans="1:8">
      <c r="A2391" s="16"/>
      <c r="B2391" s="16"/>
      <c r="C2391" s="16"/>
      <c r="D2391" s="16"/>
      <c r="E2391" s="16"/>
      <c r="F2391" s="16"/>
      <c r="G2391" s="16"/>
      <c r="H2391" s="16"/>
    </row>
    <row r="2392" spans="1:8">
      <c r="A2392" s="16"/>
      <c r="B2392" s="16"/>
      <c r="C2392" s="16"/>
      <c r="D2392" s="16"/>
      <c r="E2392" s="16"/>
      <c r="F2392" s="16"/>
      <c r="G2392" s="16"/>
      <c r="H2392" s="16"/>
    </row>
    <row r="2393" spans="1:8">
      <c r="A2393" s="16"/>
      <c r="B2393" s="16"/>
      <c r="C2393" s="16"/>
      <c r="D2393" s="16"/>
      <c r="E2393" s="16"/>
      <c r="F2393" s="16"/>
      <c r="G2393" s="16"/>
      <c r="H2393" s="16"/>
    </row>
    <row r="2394" spans="1:8">
      <c r="A2394" s="16"/>
      <c r="B2394" s="16"/>
      <c r="C2394" s="16"/>
      <c r="D2394" s="16"/>
      <c r="E2394" s="16"/>
      <c r="F2394" s="16"/>
      <c r="G2394" s="16"/>
      <c r="H2394" s="16"/>
    </row>
    <row r="2395" spans="1:8">
      <c r="A2395" s="16"/>
      <c r="B2395" s="16"/>
      <c r="C2395" s="16"/>
      <c r="D2395" s="16"/>
      <c r="E2395" s="16"/>
      <c r="F2395" s="16"/>
      <c r="G2395" s="16"/>
      <c r="H2395" s="16"/>
    </row>
    <row r="2396" spans="1:8">
      <c r="A2396" s="16"/>
      <c r="B2396" s="16"/>
      <c r="C2396" s="16"/>
      <c r="D2396" s="16"/>
      <c r="E2396" s="16"/>
      <c r="F2396" s="16"/>
      <c r="G2396" s="16"/>
      <c r="H2396" s="16"/>
    </row>
    <row r="2397" spans="1:8">
      <c r="A2397" s="16"/>
      <c r="B2397" s="16"/>
      <c r="C2397" s="16"/>
      <c r="D2397" s="16"/>
      <c r="E2397" s="16"/>
      <c r="F2397" s="16"/>
      <c r="G2397" s="16"/>
      <c r="H2397" s="16"/>
    </row>
    <row r="2398" spans="1:8">
      <c r="A2398" s="16"/>
      <c r="B2398" s="16"/>
      <c r="C2398" s="16"/>
      <c r="D2398" s="16"/>
      <c r="E2398" s="16"/>
      <c r="F2398" s="16"/>
      <c r="G2398" s="16"/>
      <c r="H2398" s="16"/>
    </row>
    <row r="2399" spans="1:8">
      <c r="A2399" s="16"/>
      <c r="B2399" s="16"/>
      <c r="C2399" s="16"/>
      <c r="D2399" s="16"/>
      <c r="E2399" s="16"/>
      <c r="F2399" s="16"/>
      <c r="G2399" s="16"/>
      <c r="H2399" s="16"/>
    </row>
    <row r="2400" spans="1:8">
      <c r="A2400" s="16"/>
      <c r="B2400" s="16"/>
      <c r="C2400" s="16"/>
      <c r="D2400" s="16"/>
      <c r="E2400" s="16"/>
      <c r="F2400" s="16"/>
      <c r="G2400" s="16"/>
      <c r="H2400" s="16"/>
    </row>
    <row r="2401" spans="1:8">
      <c r="A2401" s="16"/>
      <c r="B2401" s="16"/>
      <c r="C2401" s="16"/>
      <c r="D2401" s="16"/>
      <c r="E2401" s="16"/>
      <c r="F2401" s="16"/>
      <c r="G2401" s="16"/>
      <c r="H2401" s="16"/>
    </row>
    <row r="2402" spans="1:8">
      <c r="A2402" s="16"/>
      <c r="B2402" s="16"/>
      <c r="C2402" s="16"/>
      <c r="D2402" s="16"/>
      <c r="E2402" s="16"/>
      <c r="F2402" s="16"/>
      <c r="G2402" s="16"/>
      <c r="H2402" s="16"/>
    </row>
    <row r="2403" spans="1:8">
      <c r="A2403" s="16"/>
      <c r="B2403" s="16"/>
      <c r="C2403" s="16"/>
      <c r="D2403" s="16"/>
      <c r="E2403" s="16"/>
      <c r="F2403" s="16"/>
      <c r="G2403" s="16"/>
      <c r="H2403" s="16"/>
    </row>
    <row r="2404" spans="1:8">
      <c r="A2404" s="16"/>
      <c r="B2404" s="16"/>
      <c r="C2404" s="16"/>
      <c r="D2404" s="16"/>
      <c r="E2404" s="16"/>
      <c r="F2404" s="16"/>
      <c r="G2404" s="16"/>
      <c r="H2404" s="16"/>
    </row>
    <row r="2405" spans="1:8">
      <c r="A2405" s="16"/>
      <c r="B2405" s="16"/>
      <c r="C2405" s="16"/>
      <c r="D2405" s="16"/>
      <c r="E2405" s="16"/>
      <c r="F2405" s="16"/>
      <c r="G2405" s="16"/>
      <c r="H2405" s="16"/>
    </row>
    <row r="2406" spans="1:8">
      <c r="A2406" s="16"/>
      <c r="B2406" s="16"/>
      <c r="C2406" s="16"/>
      <c r="D2406" s="16"/>
      <c r="E2406" s="16"/>
      <c r="F2406" s="16"/>
      <c r="G2406" s="16"/>
      <c r="H2406" s="16"/>
    </row>
    <row r="2407" spans="1:8">
      <c r="A2407" s="16"/>
      <c r="B2407" s="16"/>
      <c r="C2407" s="16"/>
      <c r="D2407" s="16"/>
      <c r="E2407" s="16"/>
      <c r="F2407" s="16"/>
      <c r="G2407" s="16"/>
      <c r="H2407" s="16"/>
    </row>
    <row r="2408" spans="1:8">
      <c r="A2408" s="16"/>
      <c r="B2408" s="16"/>
      <c r="C2408" s="16"/>
      <c r="D2408" s="16"/>
      <c r="E2408" s="16"/>
      <c r="F2408" s="16"/>
      <c r="G2408" s="16"/>
      <c r="H2408" s="16"/>
    </row>
    <row r="2409" spans="1:8">
      <c r="A2409" s="16"/>
      <c r="B2409" s="16"/>
      <c r="C2409" s="16"/>
      <c r="D2409" s="16"/>
      <c r="E2409" s="16"/>
      <c r="F2409" s="16"/>
      <c r="G2409" s="16"/>
      <c r="H2409" s="16"/>
    </row>
    <row r="2410" spans="1:8">
      <c r="A2410" s="16"/>
      <c r="B2410" s="16"/>
      <c r="C2410" s="16"/>
      <c r="D2410" s="16"/>
      <c r="E2410" s="16"/>
      <c r="F2410" s="16"/>
      <c r="G2410" s="16"/>
      <c r="H2410" s="16"/>
    </row>
    <row r="2411" spans="1:8">
      <c r="A2411" s="16"/>
      <c r="B2411" s="16"/>
      <c r="C2411" s="16"/>
      <c r="D2411" s="16"/>
      <c r="E2411" s="16"/>
      <c r="F2411" s="16"/>
      <c r="G2411" s="16"/>
      <c r="H2411" s="16"/>
    </row>
    <row r="2412" spans="1:8">
      <c r="A2412" s="16"/>
      <c r="B2412" s="16"/>
      <c r="C2412" s="16"/>
      <c r="D2412" s="16"/>
      <c r="E2412" s="16"/>
      <c r="F2412" s="16"/>
      <c r="G2412" s="16"/>
      <c r="H2412" s="16"/>
    </row>
    <row r="2413" spans="1:8">
      <c r="A2413" s="16"/>
      <c r="B2413" s="16"/>
      <c r="C2413" s="16"/>
      <c r="D2413" s="16"/>
      <c r="E2413" s="16"/>
      <c r="F2413" s="16"/>
      <c r="G2413" s="16"/>
      <c r="H2413" s="16"/>
    </row>
    <row r="2414" spans="1:8">
      <c r="A2414" s="16"/>
      <c r="B2414" s="16"/>
      <c r="C2414" s="16"/>
      <c r="D2414" s="16"/>
      <c r="E2414" s="16"/>
      <c r="F2414" s="16"/>
      <c r="G2414" s="16"/>
      <c r="H2414" s="16"/>
    </row>
    <row r="2415" spans="1:8">
      <c r="A2415" s="16"/>
      <c r="B2415" s="16"/>
      <c r="C2415" s="16"/>
      <c r="D2415" s="16"/>
      <c r="E2415" s="16"/>
      <c r="F2415" s="16"/>
      <c r="G2415" s="16"/>
      <c r="H2415" s="16"/>
    </row>
    <row r="2416" spans="1:8">
      <c r="A2416" s="16"/>
      <c r="B2416" s="16"/>
      <c r="C2416" s="16"/>
      <c r="D2416" s="16"/>
      <c r="E2416" s="16"/>
      <c r="F2416" s="16"/>
      <c r="G2416" s="16"/>
      <c r="H2416" s="16"/>
    </row>
    <row r="2417" spans="1:8">
      <c r="A2417" s="16"/>
      <c r="B2417" s="16"/>
      <c r="C2417" s="16"/>
      <c r="D2417" s="16"/>
      <c r="E2417" s="16"/>
      <c r="F2417" s="16"/>
      <c r="G2417" s="16"/>
      <c r="H2417" s="16"/>
    </row>
    <row r="2418" spans="1:8">
      <c r="A2418" s="16"/>
      <c r="B2418" s="16"/>
      <c r="C2418" s="16"/>
      <c r="D2418" s="16"/>
      <c r="E2418" s="16"/>
      <c r="F2418" s="16"/>
      <c r="G2418" s="16"/>
      <c r="H2418" s="16"/>
    </row>
    <row r="2419" spans="1:8">
      <c r="A2419" s="16"/>
      <c r="B2419" s="16"/>
      <c r="C2419" s="16"/>
      <c r="D2419" s="16"/>
      <c r="E2419" s="16"/>
      <c r="F2419" s="16"/>
      <c r="G2419" s="16"/>
      <c r="H2419" s="16"/>
    </row>
    <row r="2420" spans="1:8">
      <c r="A2420" s="16"/>
      <c r="B2420" s="16"/>
      <c r="C2420" s="16"/>
      <c r="D2420" s="16"/>
      <c r="E2420" s="16"/>
      <c r="F2420" s="16"/>
      <c r="G2420" s="16"/>
      <c r="H2420" s="16"/>
    </row>
    <row r="2421" spans="1:8">
      <c r="A2421" s="16"/>
      <c r="B2421" s="16"/>
      <c r="C2421" s="16"/>
      <c r="D2421" s="16"/>
      <c r="E2421" s="16"/>
      <c r="F2421" s="16"/>
      <c r="G2421" s="16"/>
      <c r="H2421" s="16"/>
    </row>
    <row r="2422" spans="1:8">
      <c r="A2422" s="16"/>
      <c r="B2422" s="16"/>
      <c r="C2422" s="16"/>
      <c r="D2422" s="16"/>
      <c r="E2422" s="16"/>
      <c r="F2422" s="16"/>
      <c r="G2422" s="16"/>
      <c r="H2422" s="16"/>
    </row>
    <row r="2423" spans="1:8">
      <c r="A2423" s="16"/>
      <c r="B2423" s="16"/>
      <c r="C2423" s="16"/>
      <c r="D2423" s="16"/>
      <c r="E2423" s="16"/>
      <c r="F2423" s="16"/>
      <c r="G2423" s="16"/>
      <c r="H2423" s="16"/>
    </row>
    <row r="2424" spans="1:8">
      <c r="A2424" s="16"/>
      <c r="B2424" s="16"/>
      <c r="C2424" s="16"/>
      <c r="D2424" s="16"/>
      <c r="E2424" s="16"/>
      <c r="F2424" s="16"/>
      <c r="G2424" s="16"/>
      <c r="H2424" s="16"/>
    </row>
    <row r="2425" spans="1:8">
      <c r="A2425" s="16"/>
      <c r="B2425" s="16"/>
      <c r="C2425" s="16"/>
      <c r="D2425" s="16"/>
      <c r="E2425" s="16"/>
      <c r="F2425" s="16"/>
      <c r="G2425" s="16"/>
      <c r="H2425" s="16"/>
    </row>
    <row r="2426" spans="1:8">
      <c r="A2426" s="16"/>
      <c r="B2426" s="16"/>
      <c r="C2426" s="16"/>
      <c r="D2426" s="16"/>
      <c r="E2426" s="16"/>
      <c r="F2426" s="16"/>
      <c r="G2426" s="16"/>
      <c r="H2426" s="16"/>
    </row>
    <row r="2427" spans="1:8">
      <c r="A2427" s="16"/>
      <c r="B2427" s="16"/>
      <c r="C2427" s="16"/>
      <c r="D2427" s="16"/>
      <c r="E2427" s="16"/>
      <c r="F2427" s="16"/>
      <c r="G2427" s="16"/>
      <c r="H2427" s="16"/>
    </row>
    <row r="2428" spans="1:8">
      <c r="A2428" s="16"/>
      <c r="B2428" s="16"/>
      <c r="C2428" s="16"/>
      <c r="D2428" s="16"/>
      <c r="E2428" s="16"/>
      <c r="F2428" s="16"/>
      <c r="G2428" s="16"/>
      <c r="H2428" s="16"/>
    </row>
    <row r="2429" spans="1:8">
      <c r="A2429" s="16"/>
      <c r="B2429" s="16"/>
      <c r="C2429" s="16"/>
      <c r="D2429" s="16"/>
      <c r="E2429" s="16"/>
      <c r="F2429" s="16"/>
      <c r="G2429" s="16"/>
      <c r="H2429" s="16"/>
    </row>
    <row r="2430" spans="1:8">
      <c r="A2430" s="16"/>
      <c r="B2430" s="16"/>
      <c r="C2430" s="16"/>
      <c r="D2430" s="16"/>
      <c r="E2430" s="16"/>
      <c r="F2430" s="16"/>
      <c r="G2430" s="16"/>
      <c r="H2430" s="16"/>
    </row>
    <row r="2431" spans="1:8">
      <c r="A2431" s="16"/>
      <c r="B2431" s="16"/>
      <c r="C2431" s="16"/>
      <c r="D2431" s="16"/>
      <c r="E2431" s="16"/>
      <c r="F2431" s="16"/>
      <c r="G2431" s="16"/>
      <c r="H2431" s="16"/>
    </row>
    <row r="2432" spans="1:8">
      <c r="A2432" s="16"/>
      <c r="B2432" s="16"/>
      <c r="C2432" s="16"/>
      <c r="D2432" s="16"/>
      <c r="E2432" s="16"/>
      <c r="F2432" s="16"/>
      <c r="G2432" s="16"/>
      <c r="H2432" s="16"/>
    </row>
    <row r="2433" spans="1:8">
      <c r="A2433" s="16"/>
      <c r="B2433" s="16"/>
      <c r="C2433" s="16"/>
      <c r="D2433" s="16"/>
      <c r="E2433" s="16"/>
      <c r="F2433" s="16"/>
      <c r="G2433" s="16"/>
      <c r="H2433" s="16"/>
    </row>
    <row r="2434" spans="1:8">
      <c r="A2434" s="16"/>
      <c r="B2434" s="16"/>
      <c r="C2434" s="16"/>
      <c r="D2434" s="16"/>
      <c r="E2434" s="16"/>
      <c r="F2434" s="16"/>
      <c r="G2434" s="16"/>
      <c r="H2434" s="16"/>
    </row>
    <row r="2435" spans="1:8">
      <c r="A2435" s="16"/>
      <c r="B2435" s="16"/>
      <c r="C2435" s="16"/>
      <c r="D2435" s="16"/>
      <c r="E2435" s="16"/>
      <c r="F2435" s="16"/>
      <c r="G2435" s="16"/>
      <c r="H2435" s="16"/>
    </row>
    <row r="2436" spans="1:8">
      <c r="A2436" s="16"/>
      <c r="B2436" s="16"/>
      <c r="C2436" s="16"/>
      <c r="D2436" s="16"/>
      <c r="E2436" s="16"/>
      <c r="F2436" s="16"/>
      <c r="G2436" s="16"/>
      <c r="H2436" s="16"/>
    </row>
    <row r="2437" spans="1:8">
      <c r="A2437" s="16"/>
      <c r="B2437" s="16"/>
      <c r="C2437" s="16"/>
      <c r="D2437" s="16"/>
      <c r="E2437" s="16"/>
      <c r="F2437" s="16"/>
      <c r="G2437" s="16"/>
      <c r="H2437" s="16"/>
    </row>
    <row r="2438" spans="1:8">
      <c r="A2438" s="16"/>
      <c r="B2438" s="16"/>
      <c r="C2438" s="16"/>
      <c r="D2438" s="16"/>
      <c r="E2438" s="16"/>
      <c r="F2438" s="16"/>
      <c r="G2438" s="16"/>
      <c r="H2438" s="16"/>
    </row>
    <row r="2439" spans="1:8">
      <c r="A2439" s="16"/>
      <c r="B2439" s="16"/>
      <c r="C2439" s="16"/>
      <c r="D2439" s="16"/>
      <c r="E2439" s="16"/>
      <c r="F2439" s="16"/>
      <c r="G2439" s="16"/>
      <c r="H2439" s="16"/>
    </row>
    <row r="2440" spans="1:8">
      <c r="A2440" s="16"/>
      <c r="B2440" s="16"/>
      <c r="C2440" s="16"/>
      <c r="D2440" s="16"/>
      <c r="E2440" s="16"/>
      <c r="F2440" s="16"/>
      <c r="G2440" s="16"/>
      <c r="H2440" s="16"/>
    </row>
    <row r="2441" spans="1:8">
      <c r="A2441" s="16"/>
      <c r="B2441" s="16"/>
      <c r="C2441" s="16"/>
      <c r="D2441" s="16"/>
      <c r="E2441" s="16"/>
      <c r="F2441" s="16"/>
      <c r="G2441" s="16"/>
      <c r="H2441" s="16"/>
    </row>
    <row r="2442" spans="1:8">
      <c r="A2442" s="16"/>
      <c r="B2442" s="16"/>
      <c r="C2442" s="16"/>
      <c r="D2442" s="16"/>
      <c r="E2442" s="16"/>
      <c r="F2442" s="16"/>
      <c r="G2442" s="16"/>
      <c r="H2442" s="16"/>
    </row>
    <row r="2443" spans="1:8">
      <c r="A2443" s="16"/>
      <c r="B2443" s="16"/>
      <c r="C2443" s="16"/>
      <c r="D2443" s="16"/>
      <c r="E2443" s="16"/>
      <c r="F2443" s="16"/>
      <c r="G2443" s="16"/>
      <c r="H2443" s="16"/>
    </row>
    <row r="2444" spans="1:8">
      <c r="A2444" s="16"/>
      <c r="B2444" s="16"/>
      <c r="C2444" s="16"/>
      <c r="D2444" s="16"/>
      <c r="E2444" s="16"/>
      <c r="F2444" s="16"/>
      <c r="G2444" s="16"/>
      <c r="H2444" s="16"/>
    </row>
    <row r="2445" spans="1:8">
      <c r="A2445" s="16"/>
      <c r="B2445" s="16"/>
      <c r="C2445" s="16"/>
      <c r="D2445" s="16"/>
      <c r="E2445" s="16"/>
      <c r="F2445" s="16"/>
      <c r="G2445" s="16"/>
      <c r="H2445" s="16"/>
    </row>
    <row r="2446" spans="1:8">
      <c r="A2446" s="16"/>
      <c r="B2446" s="16"/>
      <c r="C2446" s="16"/>
      <c r="D2446" s="16"/>
      <c r="E2446" s="16"/>
      <c r="F2446" s="16"/>
      <c r="G2446" s="16"/>
      <c r="H2446" s="16"/>
    </row>
    <row r="2447" spans="1:8">
      <c r="A2447" s="16"/>
      <c r="B2447" s="16"/>
      <c r="C2447" s="16"/>
      <c r="D2447" s="16"/>
      <c r="E2447" s="16"/>
      <c r="F2447" s="16"/>
      <c r="G2447" s="16"/>
      <c r="H2447" s="16"/>
    </row>
    <row r="2448" spans="1:8">
      <c r="A2448" s="16"/>
      <c r="B2448" s="16"/>
      <c r="C2448" s="16"/>
      <c r="D2448" s="16"/>
      <c r="E2448" s="16"/>
      <c r="F2448" s="16"/>
      <c r="G2448" s="16"/>
      <c r="H2448" s="16"/>
    </row>
    <row r="2449" spans="1:8">
      <c r="A2449" s="16"/>
      <c r="B2449" s="16"/>
      <c r="C2449" s="16"/>
      <c r="D2449" s="16"/>
      <c r="E2449" s="16"/>
      <c r="F2449" s="16"/>
      <c r="G2449" s="16"/>
      <c r="H2449" s="16"/>
    </row>
    <row r="2450" spans="1:8">
      <c r="A2450" s="16"/>
      <c r="B2450" s="16"/>
      <c r="C2450" s="16"/>
      <c r="D2450" s="16"/>
      <c r="E2450" s="16"/>
      <c r="F2450" s="16"/>
      <c r="G2450" s="16"/>
      <c r="H2450" s="16"/>
    </row>
    <row r="2451" spans="1:8">
      <c r="A2451" s="16"/>
      <c r="B2451" s="16"/>
      <c r="C2451" s="16"/>
      <c r="D2451" s="16"/>
      <c r="E2451" s="16"/>
      <c r="F2451" s="16"/>
      <c r="G2451" s="16"/>
      <c r="H2451" s="16"/>
    </row>
    <row r="2452" spans="1:8">
      <c r="A2452" s="16"/>
      <c r="B2452" s="16"/>
      <c r="C2452" s="16"/>
      <c r="D2452" s="16"/>
      <c r="E2452" s="16"/>
      <c r="F2452" s="16"/>
      <c r="G2452" s="16"/>
      <c r="H2452" s="16"/>
    </row>
    <row r="2453" spans="1:8">
      <c r="A2453" s="16"/>
      <c r="B2453" s="16"/>
      <c r="C2453" s="16"/>
      <c r="D2453" s="16"/>
      <c r="E2453" s="16"/>
      <c r="F2453" s="16"/>
      <c r="G2453" s="16"/>
      <c r="H2453" s="16"/>
    </row>
    <row r="2454" spans="1:8">
      <c r="A2454" s="16"/>
      <c r="B2454" s="16"/>
      <c r="C2454" s="16"/>
      <c r="D2454" s="16"/>
      <c r="E2454" s="16"/>
      <c r="F2454" s="16"/>
      <c r="G2454" s="16"/>
      <c r="H2454" s="16"/>
    </row>
    <row r="2455" spans="1:8">
      <c r="A2455" s="16"/>
      <c r="B2455" s="16"/>
      <c r="C2455" s="16"/>
      <c r="D2455" s="16"/>
      <c r="E2455" s="16"/>
      <c r="F2455" s="16"/>
      <c r="G2455" s="16"/>
      <c r="H2455" s="16"/>
    </row>
    <row r="2456" spans="1:8">
      <c r="A2456" s="16"/>
      <c r="B2456" s="16"/>
      <c r="C2456" s="16"/>
      <c r="D2456" s="16"/>
      <c r="E2456" s="16"/>
      <c r="F2456" s="16"/>
      <c r="G2456" s="16"/>
      <c r="H2456" s="16"/>
    </row>
    <row r="2457" spans="1:8">
      <c r="A2457" s="16"/>
      <c r="B2457" s="16"/>
      <c r="C2457" s="16"/>
      <c r="D2457" s="16"/>
      <c r="E2457" s="16"/>
      <c r="F2457" s="16"/>
      <c r="G2457" s="16"/>
      <c r="H2457" s="16"/>
    </row>
    <row r="2458" spans="1:8">
      <c r="A2458" s="16"/>
      <c r="B2458" s="16"/>
      <c r="C2458" s="16"/>
      <c r="D2458" s="16"/>
      <c r="E2458" s="16"/>
      <c r="F2458" s="16"/>
      <c r="G2458" s="16"/>
      <c r="H2458" s="16"/>
    </row>
    <row r="2459" spans="1:8">
      <c r="A2459" s="16"/>
      <c r="B2459" s="16"/>
      <c r="C2459" s="16"/>
      <c r="D2459" s="16"/>
      <c r="E2459" s="16"/>
      <c r="F2459" s="16"/>
      <c r="G2459" s="16"/>
      <c r="H2459" s="16"/>
    </row>
    <row r="2460" spans="1:8">
      <c r="A2460" s="16"/>
      <c r="B2460" s="16"/>
      <c r="C2460" s="16"/>
      <c r="D2460" s="16"/>
      <c r="E2460" s="16"/>
      <c r="F2460" s="16"/>
      <c r="G2460" s="16"/>
      <c r="H2460" s="16"/>
    </row>
    <row r="2461" spans="1:8">
      <c r="A2461" s="16"/>
      <c r="B2461" s="16"/>
      <c r="C2461" s="16"/>
      <c r="D2461" s="16"/>
      <c r="E2461" s="16"/>
      <c r="F2461" s="16"/>
      <c r="G2461" s="16"/>
      <c r="H2461" s="16"/>
    </row>
    <row r="2462" spans="1:8">
      <c r="A2462" s="16"/>
      <c r="B2462" s="16"/>
      <c r="C2462" s="16"/>
      <c r="D2462" s="16"/>
      <c r="E2462" s="16"/>
      <c r="F2462" s="16"/>
      <c r="G2462" s="16"/>
      <c r="H2462" s="16"/>
    </row>
    <row r="2463" spans="1:8">
      <c r="A2463" s="16"/>
      <c r="B2463" s="16"/>
      <c r="C2463" s="16"/>
      <c r="D2463" s="16"/>
      <c r="E2463" s="16"/>
      <c r="F2463" s="16"/>
      <c r="G2463" s="16"/>
      <c r="H2463" s="16"/>
    </row>
    <row r="2464" spans="1:8">
      <c r="A2464" s="16"/>
      <c r="B2464" s="16"/>
      <c r="C2464" s="16"/>
      <c r="D2464" s="16"/>
      <c r="E2464" s="16"/>
      <c r="F2464" s="16"/>
      <c r="G2464" s="16"/>
      <c r="H2464" s="16"/>
    </row>
    <row r="2465" spans="1:8">
      <c r="A2465" s="16"/>
      <c r="B2465" s="16"/>
      <c r="C2465" s="16"/>
      <c r="D2465" s="16"/>
      <c r="E2465" s="16"/>
      <c r="F2465" s="16"/>
      <c r="G2465" s="16"/>
      <c r="H2465" s="16"/>
    </row>
    <row r="2466" spans="1:8">
      <c r="A2466" s="16"/>
      <c r="B2466" s="16"/>
      <c r="C2466" s="16"/>
      <c r="D2466" s="16"/>
      <c r="E2466" s="16"/>
      <c r="F2466" s="16"/>
      <c r="G2466" s="16"/>
      <c r="H2466" s="16"/>
    </row>
    <row r="2467" spans="1:8">
      <c r="A2467" s="16"/>
      <c r="B2467" s="16"/>
      <c r="C2467" s="16"/>
      <c r="D2467" s="16"/>
      <c r="E2467" s="16"/>
      <c r="F2467" s="16"/>
      <c r="G2467" s="16"/>
      <c r="H2467" s="16"/>
    </row>
    <row r="2468" spans="1:8">
      <c r="A2468" s="16"/>
      <c r="B2468" s="16"/>
      <c r="C2468" s="16"/>
      <c r="D2468" s="16"/>
      <c r="E2468" s="16"/>
      <c r="F2468" s="16"/>
      <c r="G2468" s="16"/>
      <c r="H2468" s="16"/>
    </row>
    <row r="2469" spans="1:8">
      <c r="A2469" s="16"/>
      <c r="B2469" s="16"/>
      <c r="C2469" s="16"/>
      <c r="D2469" s="16"/>
      <c r="E2469" s="16"/>
      <c r="F2469" s="16"/>
      <c r="G2469" s="16"/>
      <c r="H2469" s="16"/>
    </row>
    <row r="2470" spans="1:8">
      <c r="A2470" s="16"/>
      <c r="B2470" s="16"/>
      <c r="C2470" s="16"/>
      <c r="D2470" s="16"/>
      <c r="E2470" s="16"/>
      <c r="F2470" s="16"/>
      <c r="G2470" s="16"/>
      <c r="H2470" s="16"/>
    </row>
    <row r="2471" spans="1:8">
      <c r="A2471" s="16"/>
      <c r="B2471" s="16"/>
      <c r="C2471" s="16"/>
      <c r="D2471" s="16"/>
      <c r="E2471" s="16"/>
      <c r="F2471" s="16"/>
      <c r="G2471" s="16"/>
      <c r="H2471" s="16"/>
    </row>
    <row r="2472" spans="1:8">
      <c r="A2472" s="16"/>
      <c r="B2472" s="16"/>
      <c r="C2472" s="16"/>
      <c r="D2472" s="16"/>
      <c r="E2472" s="16"/>
      <c r="F2472" s="16"/>
      <c r="G2472" s="16"/>
      <c r="H2472" s="16"/>
    </row>
    <row r="2473" spans="1:8">
      <c r="A2473" s="16"/>
      <c r="B2473" s="16"/>
      <c r="C2473" s="16"/>
      <c r="D2473" s="16"/>
      <c r="E2473" s="16"/>
      <c r="F2473" s="16"/>
      <c r="G2473" s="16"/>
      <c r="H2473" s="16"/>
    </row>
    <row r="2474" spans="1:8">
      <c r="A2474" s="16"/>
      <c r="B2474" s="16"/>
      <c r="C2474" s="16"/>
      <c r="D2474" s="16"/>
      <c r="E2474" s="16"/>
      <c r="F2474" s="16"/>
      <c r="G2474" s="16"/>
      <c r="H2474" s="16"/>
    </row>
    <row r="2475" spans="1:8">
      <c r="A2475" s="16"/>
      <c r="B2475" s="16"/>
      <c r="C2475" s="16"/>
      <c r="D2475" s="16"/>
      <c r="E2475" s="16"/>
      <c r="F2475" s="16"/>
      <c r="G2475" s="16"/>
      <c r="H2475" s="16"/>
    </row>
    <row r="2476" spans="1:8">
      <c r="A2476" s="16"/>
      <c r="B2476" s="16"/>
      <c r="C2476" s="16"/>
      <c r="D2476" s="16"/>
      <c r="E2476" s="16"/>
      <c r="F2476" s="16"/>
      <c r="G2476" s="16"/>
      <c r="H2476" s="16"/>
    </row>
    <row r="2477" spans="1:8">
      <c r="A2477" s="16"/>
      <c r="B2477" s="16"/>
      <c r="C2477" s="16"/>
      <c r="D2477" s="16"/>
      <c r="E2477" s="16"/>
      <c r="F2477" s="16"/>
      <c r="G2477" s="16"/>
      <c r="H2477" s="16"/>
    </row>
    <row r="2478" spans="1:8">
      <c r="A2478" s="16"/>
      <c r="B2478" s="16"/>
      <c r="C2478" s="16"/>
      <c r="D2478" s="16"/>
      <c r="E2478" s="16"/>
      <c r="F2478" s="16"/>
      <c r="G2478" s="16"/>
      <c r="H2478" s="16"/>
    </row>
    <row r="2479" spans="1:8">
      <c r="A2479" s="16"/>
      <c r="B2479" s="16"/>
      <c r="C2479" s="16"/>
      <c r="D2479" s="16"/>
      <c r="E2479" s="16"/>
      <c r="F2479" s="16"/>
      <c r="G2479" s="16"/>
      <c r="H2479" s="16"/>
    </row>
    <row r="2480" spans="1:8">
      <c r="A2480" s="16"/>
      <c r="B2480" s="16"/>
      <c r="C2480" s="16"/>
      <c r="D2480" s="16"/>
      <c r="E2480" s="16"/>
      <c r="F2480" s="16"/>
      <c r="G2480" s="16"/>
      <c r="H2480" s="16"/>
    </row>
    <row r="2481" spans="1:8">
      <c r="A2481" s="16"/>
      <c r="B2481" s="16"/>
      <c r="C2481" s="16"/>
      <c r="D2481" s="16"/>
      <c r="E2481" s="16"/>
      <c r="F2481" s="16"/>
      <c r="G2481" s="16"/>
      <c r="H2481" s="16"/>
    </row>
    <row r="2482" spans="1:8">
      <c r="A2482" s="16"/>
      <c r="B2482" s="16"/>
      <c r="C2482" s="16"/>
      <c r="D2482" s="16"/>
      <c r="E2482" s="16"/>
      <c r="F2482" s="16"/>
      <c r="G2482" s="16"/>
      <c r="H2482" s="16"/>
    </row>
    <row r="2483" spans="1:8">
      <c r="A2483" s="16"/>
      <c r="B2483" s="16"/>
      <c r="C2483" s="16"/>
      <c r="D2483" s="16"/>
      <c r="E2483" s="16"/>
      <c r="F2483" s="16"/>
      <c r="G2483" s="16"/>
      <c r="H2483" s="16"/>
    </row>
    <row r="2484" spans="1:8">
      <c r="A2484" s="16"/>
      <c r="B2484" s="16"/>
      <c r="C2484" s="16"/>
      <c r="D2484" s="16"/>
      <c r="E2484" s="16"/>
      <c r="F2484" s="16"/>
      <c r="G2484" s="16"/>
      <c r="H2484" s="16"/>
    </row>
    <row r="2485" spans="1:8">
      <c r="A2485" s="16"/>
      <c r="B2485" s="16"/>
      <c r="C2485" s="16"/>
      <c r="D2485" s="16"/>
      <c r="E2485" s="16"/>
      <c r="F2485" s="16"/>
      <c r="G2485" s="16"/>
      <c r="H2485" s="16"/>
    </row>
    <row r="2486" spans="1:8">
      <c r="A2486" s="16"/>
      <c r="B2486" s="16"/>
      <c r="C2486" s="16"/>
      <c r="D2486" s="16"/>
      <c r="E2486" s="16"/>
      <c r="F2486" s="16"/>
      <c r="G2486" s="16"/>
      <c r="H2486" s="16"/>
    </row>
    <row r="2487" spans="1:8">
      <c r="A2487" s="16"/>
      <c r="B2487" s="16"/>
      <c r="C2487" s="16"/>
      <c r="D2487" s="16"/>
      <c r="E2487" s="16"/>
      <c r="F2487" s="16"/>
      <c r="G2487" s="16"/>
      <c r="H2487" s="16"/>
    </row>
    <row r="2488" spans="1:8">
      <c r="A2488" s="16"/>
      <c r="B2488" s="16"/>
      <c r="C2488" s="16"/>
      <c r="D2488" s="16"/>
      <c r="E2488" s="16"/>
      <c r="F2488" s="16"/>
      <c r="G2488" s="16"/>
      <c r="H2488" s="16"/>
    </row>
    <row r="2489" spans="1:8">
      <c r="A2489" s="16"/>
      <c r="B2489" s="16"/>
      <c r="C2489" s="16"/>
      <c r="D2489" s="16"/>
      <c r="E2489" s="16"/>
      <c r="F2489" s="16"/>
      <c r="G2489" s="16"/>
      <c r="H2489" s="16"/>
    </row>
    <row r="2490" spans="1:8">
      <c r="A2490" s="16"/>
      <c r="B2490" s="16"/>
      <c r="C2490" s="16"/>
      <c r="D2490" s="16"/>
      <c r="E2490" s="16"/>
      <c r="F2490" s="16"/>
      <c r="G2490" s="16"/>
      <c r="H2490" s="16"/>
    </row>
    <row r="2491" spans="1:8">
      <c r="A2491" s="16"/>
      <c r="B2491" s="16"/>
      <c r="C2491" s="16"/>
      <c r="D2491" s="16"/>
      <c r="E2491" s="16"/>
      <c r="F2491" s="16"/>
      <c r="G2491" s="16"/>
      <c r="H2491" s="16"/>
    </row>
    <row r="2492" spans="1:8">
      <c r="A2492" s="16"/>
      <c r="B2492" s="16"/>
      <c r="C2492" s="16"/>
      <c r="D2492" s="16"/>
      <c r="E2492" s="16"/>
      <c r="F2492" s="16"/>
      <c r="G2492" s="16"/>
      <c r="H2492" s="16"/>
    </row>
    <row r="2493" spans="1:8">
      <c r="A2493" s="16"/>
      <c r="B2493" s="16"/>
      <c r="C2493" s="16"/>
      <c r="D2493" s="16"/>
      <c r="E2493" s="16"/>
      <c r="F2493" s="16"/>
      <c r="G2493" s="16"/>
      <c r="H2493" s="16"/>
    </row>
    <row r="2494" spans="1:8">
      <c r="A2494" s="16"/>
      <c r="B2494" s="16"/>
      <c r="C2494" s="16"/>
      <c r="D2494" s="16"/>
      <c r="E2494" s="16"/>
      <c r="F2494" s="16"/>
      <c r="G2494" s="16"/>
      <c r="H2494" s="16"/>
    </row>
    <row r="2495" spans="1:8">
      <c r="A2495" s="16"/>
      <c r="B2495" s="16"/>
      <c r="C2495" s="16"/>
      <c r="D2495" s="16"/>
      <c r="E2495" s="16"/>
      <c r="F2495" s="16"/>
      <c r="G2495" s="16"/>
      <c r="H2495" s="16"/>
    </row>
    <row r="2496" spans="1:8">
      <c r="A2496" s="16"/>
      <c r="B2496" s="16"/>
      <c r="C2496" s="16"/>
      <c r="D2496" s="16"/>
      <c r="E2496" s="16"/>
      <c r="F2496" s="16"/>
      <c r="G2496" s="16"/>
      <c r="H2496" s="16"/>
    </row>
    <row r="2497" spans="1:8">
      <c r="A2497" s="16"/>
      <c r="B2497" s="16"/>
      <c r="C2497" s="16"/>
      <c r="D2497" s="16"/>
      <c r="E2497" s="16"/>
      <c r="F2497" s="16"/>
      <c r="G2497" s="16"/>
      <c r="H2497" s="16"/>
    </row>
    <row r="2498" spans="1:8">
      <c r="A2498" s="16"/>
      <c r="B2498" s="16"/>
      <c r="C2498" s="16"/>
      <c r="D2498" s="16"/>
      <c r="E2498" s="16"/>
      <c r="F2498" s="16"/>
      <c r="G2498" s="16"/>
      <c r="H2498" s="16"/>
    </row>
    <row r="2499" spans="1:8">
      <c r="A2499" s="16"/>
      <c r="B2499" s="16"/>
      <c r="C2499" s="16"/>
      <c r="D2499" s="16"/>
      <c r="E2499" s="16"/>
      <c r="F2499" s="16"/>
      <c r="G2499" s="16"/>
      <c r="H2499" s="16"/>
    </row>
    <row r="2500" spans="1:8">
      <c r="A2500" s="16"/>
      <c r="B2500" s="16"/>
      <c r="C2500" s="16"/>
      <c r="D2500" s="16"/>
      <c r="E2500" s="16"/>
      <c r="F2500" s="16"/>
      <c r="G2500" s="16"/>
      <c r="H2500" s="16"/>
    </row>
    <row r="2501" spans="1:8">
      <c r="A2501" s="16"/>
      <c r="B2501" s="16"/>
      <c r="C2501" s="16"/>
      <c r="D2501" s="16"/>
      <c r="E2501" s="16"/>
      <c r="F2501" s="16"/>
      <c r="G2501" s="16"/>
      <c r="H2501" s="16"/>
    </row>
    <row r="2502" spans="1:8">
      <c r="A2502" s="16"/>
      <c r="B2502" s="16"/>
      <c r="C2502" s="16"/>
      <c r="D2502" s="16"/>
      <c r="E2502" s="16"/>
      <c r="F2502" s="16"/>
      <c r="G2502" s="16"/>
      <c r="H2502" s="16"/>
    </row>
    <row r="2503" spans="1:8">
      <c r="A2503" s="16"/>
      <c r="B2503" s="16"/>
      <c r="C2503" s="16"/>
      <c r="D2503" s="16"/>
      <c r="E2503" s="16"/>
      <c r="F2503" s="16"/>
      <c r="G2503" s="16"/>
      <c r="H2503" s="16"/>
    </row>
    <row r="2504" spans="1:8">
      <c r="A2504" s="16"/>
      <c r="B2504" s="16"/>
      <c r="C2504" s="16"/>
      <c r="D2504" s="16"/>
      <c r="E2504" s="16"/>
      <c r="F2504" s="16"/>
      <c r="G2504" s="16"/>
      <c r="H2504" s="16"/>
    </row>
    <row r="2505" spans="1:8">
      <c r="A2505" s="16"/>
      <c r="B2505" s="16"/>
      <c r="C2505" s="16"/>
      <c r="D2505" s="16"/>
      <c r="E2505" s="16"/>
      <c r="F2505" s="16"/>
      <c r="G2505" s="16"/>
      <c r="H2505" s="16"/>
    </row>
    <row r="2506" spans="1:8">
      <c r="A2506" s="16"/>
      <c r="B2506" s="16"/>
      <c r="C2506" s="16"/>
      <c r="D2506" s="16"/>
      <c r="E2506" s="16"/>
      <c r="F2506" s="16"/>
      <c r="G2506" s="16"/>
      <c r="H2506" s="16"/>
    </row>
    <row r="2507" spans="1:8">
      <c r="A2507" s="16"/>
      <c r="B2507" s="16"/>
      <c r="C2507" s="16"/>
      <c r="D2507" s="16"/>
      <c r="E2507" s="16"/>
      <c r="F2507" s="16"/>
      <c r="G2507" s="16"/>
      <c r="H2507" s="16"/>
    </row>
    <row r="2508" spans="1:8">
      <c r="A2508" s="16"/>
      <c r="B2508" s="16"/>
      <c r="C2508" s="16"/>
      <c r="D2508" s="16"/>
      <c r="E2508" s="16"/>
      <c r="F2508" s="16"/>
      <c r="G2508" s="16"/>
      <c r="H2508" s="16"/>
    </row>
    <row r="2509" spans="1:8">
      <c r="A2509" s="16"/>
      <c r="B2509" s="16"/>
      <c r="C2509" s="16"/>
      <c r="D2509" s="16"/>
      <c r="E2509" s="16"/>
      <c r="F2509" s="16"/>
      <c r="G2509" s="16"/>
      <c r="H2509" s="16"/>
    </row>
    <row r="2510" spans="1:8">
      <c r="A2510" s="16"/>
      <c r="B2510" s="16"/>
      <c r="C2510" s="16"/>
      <c r="D2510" s="16"/>
      <c r="E2510" s="16"/>
      <c r="F2510" s="16"/>
      <c r="G2510" s="16"/>
      <c r="H2510" s="16"/>
    </row>
    <row r="2511" spans="1:8">
      <c r="A2511" s="16"/>
      <c r="B2511" s="16"/>
      <c r="C2511" s="16"/>
      <c r="D2511" s="16"/>
      <c r="E2511" s="16"/>
      <c r="F2511" s="16"/>
      <c r="G2511" s="16"/>
      <c r="H2511" s="16"/>
    </row>
    <row r="2512" spans="1:8">
      <c r="A2512" s="16"/>
      <c r="B2512" s="16"/>
      <c r="C2512" s="16"/>
      <c r="D2512" s="16"/>
      <c r="E2512" s="16"/>
      <c r="F2512" s="16"/>
      <c r="G2512" s="16"/>
      <c r="H2512" s="16"/>
    </row>
    <row r="2513" spans="1:8">
      <c r="A2513" s="16"/>
      <c r="B2513" s="16"/>
      <c r="C2513" s="16"/>
      <c r="D2513" s="16"/>
      <c r="E2513" s="16"/>
      <c r="F2513" s="16"/>
      <c r="G2513" s="16"/>
      <c r="H2513" s="16"/>
    </row>
    <row r="2514" spans="1:8">
      <c r="A2514" s="16"/>
      <c r="B2514" s="16"/>
      <c r="C2514" s="16"/>
      <c r="D2514" s="16"/>
      <c r="E2514" s="16"/>
      <c r="F2514" s="16"/>
      <c r="G2514" s="16"/>
      <c r="H2514" s="16"/>
    </row>
    <row r="2515" spans="1:8">
      <c r="A2515" s="16"/>
      <c r="B2515" s="16"/>
      <c r="C2515" s="16"/>
      <c r="D2515" s="16"/>
      <c r="E2515" s="16"/>
      <c r="F2515" s="16"/>
      <c r="G2515" s="16"/>
      <c r="H2515" s="16"/>
    </row>
    <row r="2516" spans="1:8">
      <c r="A2516" s="16"/>
      <c r="B2516" s="16"/>
      <c r="C2516" s="16"/>
      <c r="D2516" s="16"/>
      <c r="E2516" s="16"/>
      <c r="F2516" s="16"/>
      <c r="G2516" s="16"/>
      <c r="H2516" s="16"/>
    </row>
    <row r="2517" spans="1:8">
      <c r="A2517" s="16"/>
      <c r="B2517" s="16"/>
      <c r="C2517" s="16"/>
      <c r="D2517" s="16"/>
      <c r="E2517" s="16"/>
      <c r="F2517" s="16"/>
      <c r="G2517" s="16"/>
      <c r="H2517" s="16"/>
    </row>
    <row r="2518" spans="1:8">
      <c r="A2518" s="16"/>
      <c r="B2518" s="16"/>
      <c r="C2518" s="16"/>
      <c r="D2518" s="16"/>
      <c r="E2518" s="16"/>
      <c r="F2518" s="16"/>
      <c r="G2518" s="16"/>
      <c r="H2518" s="16"/>
    </row>
    <row r="2519" spans="1:8">
      <c r="A2519" s="16"/>
      <c r="B2519" s="16"/>
      <c r="C2519" s="16"/>
      <c r="D2519" s="16"/>
      <c r="E2519" s="16"/>
      <c r="F2519" s="16"/>
      <c r="G2519" s="16"/>
      <c r="H2519" s="16"/>
    </row>
    <row r="2520" spans="1:8">
      <c r="A2520" s="16"/>
      <c r="B2520" s="16"/>
      <c r="C2520" s="16"/>
      <c r="D2520" s="16"/>
      <c r="E2520" s="16"/>
      <c r="F2520" s="16"/>
      <c r="G2520" s="16"/>
      <c r="H2520" s="16"/>
    </row>
    <row r="2521" spans="1:8">
      <c r="A2521" s="16"/>
      <c r="B2521" s="16"/>
      <c r="C2521" s="16"/>
      <c r="D2521" s="16"/>
      <c r="E2521" s="16"/>
      <c r="F2521" s="16"/>
      <c r="G2521" s="16"/>
      <c r="H2521" s="16"/>
    </row>
    <row r="2522" spans="1:8">
      <c r="A2522" s="16"/>
      <c r="B2522" s="16"/>
      <c r="C2522" s="16"/>
      <c r="D2522" s="16"/>
      <c r="E2522" s="16"/>
      <c r="F2522" s="16"/>
      <c r="G2522" s="16"/>
      <c r="H2522" s="16"/>
    </row>
    <row r="2523" spans="1:8">
      <c r="A2523" s="16"/>
      <c r="B2523" s="16"/>
      <c r="C2523" s="16"/>
      <c r="D2523" s="16"/>
      <c r="E2523" s="16"/>
      <c r="F2523" s="16"/>
      <c r="G2523" s="16"/>
      <c r="H2523" s="16"/>
    </row>
    <row r="2524" spans="1:8">
      <c r="A2524" s="16"/>
      <c r="B2524" s="16"/>
      <c r="C2524" s="16"/>
      <c r="D2524" s="16"/>
      <c r="E2524" s="16"/>
      <c r="F2524" s="16"/>
      <c r="G2524" s="16"/>
      <c r="H2524" s="16"/>
    </row>
    <row r="2525" spans="1:8">
      <c r="A2525" s="16"/>
      <c r="B2525" s="16"/>
      <c r="C2525" s="16"/>
      <c r="D2525" s="16"/>
      <c r="E2525" s="16"/>
      <c r="F2525" s="16"/>
      <c r="G2525" s="16"/>
      <c r="H2525" s="16"/>
    </row>
    <row r="2526" spans="1:8">
      <c r="A2526" s="16"/>
      <c r="B2526" s="16"/>
      <c r="C2526" s="16"/>
      <c r="D2526" s="16"/>
      <c r="E2526" s="16"/>
      <c r="F2526" s="16"/>
      <c r="G2526" s="16"/>
      <c r="H2526" s="16"/>
    </row>
    <row r="2527" spans="1:8">
      <c r="A2527" s="16"/>
      <c r="B2527" s="16"/>
      <c r="C2527" s="16"/>
      <c r="D2527" s="16"/>
      <c r="E2527" s="16"/>
      <c r="F2527" s="16"/>
      <c r="G2527" s="16"/>
      <c r="H2527" s="16"/>
    </row>
    <row r="2528" spans="1:8">
      <c r="A2528" s="16"/>
      <c r="B2528" s="16"/>
      <c r="C2528" s="16"/>
      <c r="D2528" s="16"/>
      <c r="E2528" s="16"/>
      <c r="F2528" s="16"/>
      <c r="G2528" s="16"/>
      <c r="H2528" s="16"/>
    </row>
    <row r="2529" spans="1:8">
      <c r="A2529" s="16"/>
      <c r="B2529" s="16"/>
      <c r="C2529" s="16"/>
      <c r="D2529" s="16"/>
      <c r="E2529" s="16"/>
      <c r="F2529" s="16"/>
      <c r="G2529" s="16"/>
      <c r="H2529" s="16"/>
    </row>
    <row r="2530" spans="1:8">
      <c r="A2530" s="16"/>
      <c r="B2530" s="16"/>
      <c r="C2530" s="16"/>
      <c r="D2530" s="16"/>
      <c r="E2530" s="16"/>
      <c r="F2530" s="16"/>
      <c r="G2530" s="16"/>
      <c r="H2530" s="16"/>
    </row>
    <row r="2531" spans="1:8">
      <c r="A2531" s="16"/>
      <c r="B2531" s="16"/>
      <c r="C2531" s="16"/>
      <c r="D2531" s="16"/>
      <c r="E2531" s="16"/>
      <c r="F2531" s="16"/>
      <c r="G2531" s="16"/>
      <c r="H2531" s="16"/>
    </row>
    <row r="2532" spans="1:8">
      <c r="A2532" s="16"/>
      <c r="B2532" s="16"/>
      <c r="C2532" s="16"/>
      <c r="D2532" s="16"/>
      <c r="E2532" s="16"/>
      <c r="F2532" s="16"/>
      <c r="G2532" s="16"/>
      <c r="H2532" s="16"/>
    </row>
    <row r="2533" spans="1:8">
      <c r="A2533" s="16"/>
      <c r="B2533" s="16"/>
      <c r="C2533" s="16"/>
      <c r="D2533" s="16"/>
      <c r="E2533" s="16"/>
      <c r="F2533" s="16"/>
      <c r="G2533" s="16"/>
      <c r="H2533" s="16"/>
    </row>
    <row r="2534" spans="1:8">
      <c r="A2534" s="16"/>
      <c r="B2534" s="16"/>
      <c r="C2534" s="16"/>
      <c r="D2534" s="16"/>
      <c r="E2534" s="16"/>
      <c r="F2534" s="16"/>
      <c r="G2534" s="16"/>
      <c r="H2534" s="16"/>
    </row>
    <row r="2535" spans="1:8">
      <c r="A2535" s="16"/>
      <c r="B2535" s="16"/>
      <c r="C2535" s="16"/>
      <c r="D2535" s="16"/>
      <c r="E2535" s="16"/>
      <c r="F2535" s="16"/>
      <c r="G2535" s="16"/>
      <c r="H2535" s="16"/>
    </row>
    <row r="2536" spans="1:8">
      <c r="A2536" s="16"/>
      <c r="B2536" s="16"/>
      <c r="C2536" s="16"/>
      <c r="D2536" s="16"/>
      <c r="E2536" s="16"/>
      <c r="F2536" s="16"/>
      <c r="G2536" s="16"/>
      <c r="H2536" s="16"/>
    </row>
    <row r="2537" spans="1:8">
      <c r="A2537" s="16"/>
      <c r="B2537" s="16"/>
      <c r="C2537" s="16"/>
      <c r="D2537" s="16"/>
      <c r="E2537" s="16"/>
      <c r="F2537" s="16"/>
      <c r="G2537" s="16"/>
      <c r="H2537" s="16"/>
    </row>
    <row r="2538" spans="1:8">
      <c r="A2538" s="16"/>
      <c r="B2538" s="16"/>
      <c r="C2538" s="16"/>
      <c r="D2538" s="16"/>
      <c r="E2538" s="16"/>
      <c r="F2538" s="16"/>
      <c r="G2538" s="16"/>
      <c r="H2538" s="16"/>
    </row>
    <row r="2539" spans="1:8">
      <c r="A2539" s="16"/>
      <c r="B2539" s="16"/>
      <c r="C2539" s="16"/>
      <c r="D2539" s="16"/>
      <c r="E2539" s="16"/>
      <c r="F2539" s="16"/>
      <c r="G2539" s="16"/>
      <c r="H2539" s="16"/>
    </row>
    <row r="2540" spans="1:8">
      <c r="A2540" s="16"/>
      <c r="B2540" s="16"/>
      <c r="C2540" s="16"/>
      <c r="D2540" s="16"/>
      <c r="E2540" s="16"/>
      <c r="F2540" s="16"/>
      <c r="G2540" s="16"/>
      <c r="H2540" s="16"/>
    </row>
    <row r="2541" spans="1:8">
      <c r="A2541" s="16"/>
      <c r="B2541" s="16"/>
      <c r="C2541" s="16"/>
      <c r="D2541" s="16"/>
      <c r="E2541" s="16"/>
      <c r="F2541" s="16"/>
      <c r="G2541" s="16"/>
      <c r="H2541" s="16"/>
    </row>
    <row r="2542" spans="1:8">
      <c r="A2542" s="16"/>
      <c r="B2542" s="16"/>
      <c r="C2542" s="16"/>
      <c r="D2542" s="16"/>
      <c r="E2542" s="16"/>
      <c r="F2542" s="16"/>
      <c r="G2542" s="16"/>
      <c r="H2542" s="16"/>
    </row>
    <row r="2543" spans="1:8">
      <c r="A2543" s="16"/>
      <c r="B2543" s="16"/>
      <c r="C2543" s="16"/>
      <c r="D2543" s="16"/>
      <c r="E2543" s="16"/>
      <c r="F2543" s="16"/>
      <c r="G2543" s="16"/>
      <c r="H2543" s="16"/>
    </row>
    <row r="2544" spans="1:8">
      <c r="A2544" s="16"/>
      <c r="B2544" s="16"/>
      <c r="C2544" s="16"/>
      <c r="D2544" s="16"/>
      <c r="E2544" s="16"/>
      <c r="F2544" s="16"/>
      <c r="G2544" s="16"/>
      <c r="H2544" s="16"/>
    </row>
    <row r="2545" spans="1:8">
      <c r="A2545" s="16"/>
      <c r="B2545" s="16"/>
      <c r="C2545" s="16"/>
      <c r="D2545" s="16"/>
      <c r="E2545" s="16"/>
      <c r="F2545" s="16"/>
      <c r="G2545" s="16"/>
      <c r="H2545" s="16"/>
    </row>
    <row r="2546" spans="1:8">
      <c r="A2546" s="16"/>
      <c r="B2546" s="16"/>
      <c r="C2546" s="16"/>
      <c r="D2546" s="16"/>
      <c r="E2546" s="16"/>
      <c r="F2546" s="16"/>
      <c r="G2546" s="16"/>
      <c r="H2546" s="16"/>
    </row>
    <row r="2547" spans="1:8">
      <c r="A2547" s="16"/>
      <c r="B2547" s="16"/>
      <c r="C2547" s="16"/>
      <c r="D2547" s="16"/>
      <c r="E2547" s="16"/>
      <c r="F2547" s="16"/>
      <c r="G2547" s="16"/>
      <c r="H2547" s="16"/>
    </row>
    <row r="2548" spans="1:8">
      <c r="A2548" s="16"/>
      <c r="B2548" s="16"/>
      <c r="C2548" s="16"/>
      <c r="D2548" s="16"/>
      <c r="E2548" s="16"/>
      <c r="F2548" s="16"/>
      <c r="G2548" s="16"/>
      <c r="H2548" s="16"/>
    </row>
    <row r="2549" spans="1:8">
      <c r="A2549" s="16"/>
      <c r="B2549" s="16"/>
      <c r="C2549" s="16"/>
      <c r="D2549" s="16"/>
      <c r="E2549" s="16"/>
      <c r="F2549" s="16"/>
      <c r="G2549" s="16"/>
      <c r="H2549" s="16"/>
    </row>
    <row r="2550" spans="1:8">
      <c r="A2550" s="16"/>
      <c r="B2550" s="16"/>
      <c r="C2550" s="16"/>
      <c r="D2550" s="16"/>
      <c r="E2550" s="16"/>
      <c r="F2550" s="16"/>
      <c r="G2550" s="16"/>
      <c r="H2550" s="16"/>
    </row>
    <row r="2551" spans="1:8">
      <c r="A2551" s="16"/>
      <c r="B2551" s="16"/>
      <c r="C2551" s="16"/>
      <c r="D2551" s="16"/>
      <c r="E2551" s="16"/>
      <c r="F2551" s="16"/>
      <c r="G2551" s="16"/>
      <c r="H2551" s="16"/>
    </row>
    <row r="2552" spans="1:8">
      <c r="A2552" s="16"/>
      <c r="B2552" s="16"/>
      <c r="C2552" s="16"/>
      <c r="D2552" s="16"/>
      <c r="E2552" s="16"/>
      <c r="F2552" s="16"/>
      <c r="G2552" s="16"/>
      <c r="H2552" s="16"/>
    </row>
    <row r="2553" spans="1:8">
      <c r="A2553" s="16"/>
      <c r="B2553" s="16"/>
      <c r="C2553" s="16"/>
      <c r="D2553" s="16"/>
      <c r="E2553" s="16"/>
      <c r="F2553" s="16"/>
      <c r="G2553" s="16"/>
      <c r="H2553" s="16"/>
    </row>
    <row r="2554" spans="1:8">
      <c r="A2554" s="16"/>
      <c r="B2554" s="16"/>
      <c r="C2554" s="16"/>
      <c r="D2554" s="16"/>
      <c r="E2554" s="16"/>
      <c r="F2554" s="16"/>
      <c r="G2554" s="16"/>
      <c r="H2554" s="16"/>
    </row>
    <row r="2555" spans="1:8">
      <c r="A2555" s="16"/>
      <c r="B2555" s="16"/>
      <c r="C2555" s="16"/>
      <c r="D2555" s="16"/>
      <c r="E2555" s="16"/>
      <c r="F2555" s="16"/>
      <c r="G2555" s="16"/>
      <c r="H2555" s="16"/>
    </row>
    <row r="2556" spans="1:8">
      <c r="A2556" s="16"/>
      <c r="B2556" s="16"/>
      <c r="C2556" s="16"/>
      <c r="D2556" s="16"/>
      <c r="E2556" s="16"/>
      <c r="F2556" s="16"/>
      <c r="G2556" s="16"/>
      <c r="H2556" s="16"/>
    </row>
    <row r="2557" spans="1:8">
      <c r="A2557" s="16"/>
      <c r="B2557" s="16"/>
      <c r="C2557" s="16"/>
      <c r="D2557" s="16"/>
      <c r="E2557" s="16"/>
      <c r="F2557" s="16"/>
      <c r="G2557" s="16"/>
      <c r="H2557" s="16"/>
    </row>
    <row r="2558" spans="1:8">
      <c r="A2558" s="16"/>
      <c r="B2558" s="16"/>
      <c r="C2558" s="16"/>
      <c r="D2558" s="16"/>
      <c r="E2558" s="16"/>
      <c r="F2558" s="16"/>
      <c r="G2558" s="16"/>
      <c r="H2558" s="16"/>
    </row>
    <row r="2559" spans="1:8">
      <c r="A2559" s="16"/>
      <c r="B2559" s="16"/>
      <c r="C2559" s="16"/>
      <c r="D2559" s="16"/>
      <c r="E2559" s="16"/>
      <c r="F2559" s="16"/>
      <c r="G2559" s="16"/>
      <c r="H2559" s="16"/>
    </row>
    <row r="2560" spans="1:8">
      <c r="A2560" s="16"/>
      <c r="B2560" s="16"/>
      <c r="C2560" s="16"/>
      <c r="D2560" s="16"/>
      <c r="E2560" s="16"/>
      <c r="F2560" s="16"/>
      <c r="G2560" s="16"/>
      <c r="H2560" s="16"/>
    </row>
    <row r="2561" spans="1:8">
      <c r="A2561" s="16"/>
      <c r="B2561" s="16"/>
      <c r="C2561" s="16"/>
      <c r="D2561" s="16"/>
      <c r="E2561" s="16"/>
      <c r="F2561" s="16"/>
      <c r="G2561" s="16"/>
      <c r="H2561" s="16"/>
    </row>
    <row r="2562" spans="1:8">
      <c r="A2562" s="16"/>
      <c r="B2562" s="16"/>
      <c r="C2562" s="16"/>
      <c r="D2562" s="16"/>
      <c r="E2562" s="16"/>
      <c r="F2562" s="16"/>
      <c r="G2562" s="16"/>
      <c r="H2562" s="16"/>
    </row>
    <row r="2563" spans="1:8">
      <c r="A2563" s="16"/>
      <c r="B2563" s="16"/>
      <c r="C2563" s="16"/>
      <c r="D2563" s="16"/>
      <c r="E2563" s="16"/>
      <c r="F2563" s="16"/>
      <c r="G2563" s="16"/>
      <c r="H2563" s="16"/>
    </row>
    <row r="2564" spans="1:8">
      <c r="A2564" s="16"/>
      <c r="B2564" s="16"/>
      <c r="C2564" s="16"/>
      <c r="D2564" s="16"/>
      <c r="E2564" s="16"/>
      <c r="F2564" s="16"/>
      <c r="G2564" s="16"/>
      <c r="H2564" s="16"/>
    </row>
    <row r="2565" spans="1:8">
      <c r="A2565" s="16"/>
      <c r="B2565" s="16"/>
      <c r="C2565" s="16"/>
      <c r="D2565" s="16"/>
      <c r="E2565" s="16"/>
      <c r="F2565" s="16"/>
      <c r="G2565" s="16"/>
      <c r="H2565" s="16"/>
    </row>
    <row r="2566" spans="1:8">
      <c r="A2566" s="16"/>
      <c r="B2566" s="16"/>
      <c r="C2566" s="16"/>
      <c r="D2566" s="16"/>
      <c r="E2566" s="16"/>
      <c r="F2566" s="16"/>
      <c r="G2566" s="16"/>
      <c r="H2566" s="16"/>
    </row>
    <row r="2567" spans="1:8">
      <c r="A2567" s="16"/>
      <c r="B2567" s="16"/>
      <c r="C2567" s="16"/>
      <c r="D2567" s="16"/>
      <c r="E2567" s="16"/>
      <c r="F2567" s="16"/>
      <c r="G2567" s="16"/>
      <c r="H2567" s="16"/>
    </row>
    <row r="2568" spans="1:8">
      <c r="A2568" s="16"/>
      <c r="B2568" s="16"/>
      <c r="C2568" s="16"/>
      <c r="D2568" s="16"/>
      <c r="E2568" s="16"/>
      <c r="F2568" s="16"/>
      <c r="G2568" s="16"/>
      <c r="H2568" s="16"/>
    </row>
    <row r="2569" spans="1:8">
      <c r="A2569" s="16"/>
      <c r="B2569" s="16"/>
      <c r="C2569" s="16"/>
      <c r="D2569" s="16"/>
      <c r="E2569" s="16"/>
      <c r="F2569" s="16"/>
      <c r="G2569" s="16"/>
      <c r="H2569" s="16"/>
    </row>
    <row r="2570" spans="1:8">
      <c r="A2570" s="16"/>
      <c r="B2570" s="16"/>
      <c r="C2570" s="16"/>
      <c r="D2570" s="16"/>
      <c r="E2570" s="16"/>
      <c r="F2570" s="16"/>
      <c r="G2570" s="16"/>
      <c r="H2570" s="16"/>
    </row>
    <row r="2571" spans="1:8">
      <c r="A2571" s="16"/>
      <c r="B2571" s="16"/>
      <c r="C2571" s="16"/>
      <c r="D2571" s="16"/>
      <c r="E2571" s="16"/>
      <c r="F2571" s="16"/>
      <c r="G2571" s="16"/>
      <c r="H2571" s="16"/>
    </row>
    <row r="2572" spans="1:8">
      <c r="A2572" s="16"/>
      <c r="B2572" s="16"/>
      <c r="C2572" s="16"/>
      <c r="D2572" s="16"/>
      <c r="E2572" s="16"/>
      <c r="F2572" s="16"/>
      <c r="G2572" s="16"/>
      <c r="H2572" s="16"/>
    </row>
    <row r="2573" spans="1:8">
      <c r="A2573" s="16"/>
      <c r="B2573" s="16"/>
      <c r="C2573" s="16"/>
      <c r="D2573" s="16"/>
      <c r="E2573" s="16"/>
      <c r="F2573" s="16"/>
      <c r="G2573" s="16"/>
      <c r="H2573" s="16"/>
    </row>
    <row r="2574" spans="1:8">
      <c r="A2574" s="16"/>
      <c r="B2574" s="16"/>
      <c r="C2574" s="16"/>
      <c r="D2574" s="16"/>
      <c r="E2574" s="16"/>
      <c r="F2574" s="16"/>
      <c r="G2574" s="16"/>
      <c r="H2574" s="16"/>
    </row>
    <row r="2575" spans="1:8">
      <c r="A2575" s="16"/>
      <c r="B2575" s="16"/>
      <c r="C2575" s="16"/>
      <c r="D2575" s="16"/>
      <c r="E2575" s="16"/>
      <c r="F2575" s="16"/>
      <c r="G2575" s="16"/>
      <c r="H2575" s="16"/>
    </row>
    <row r="2576" spans="1:8">
      <c r="A2576" s="16"/>
      <c r="B2576" s="16"/>
      <c r="C2576" s="16"/>
      <c r="D2576" s="16"/>
      <c r="E2576" s="16"/>
      <c r="F2576" s="16"/>
      <c r="G2576" s="16"/>
      <c r="H2576" s="16"/>
    </row>
    <row r="2577" spans="1:8">
      <c r="A2577" s="16"/>
      <c r="B2577" s="16"/>
      <c r="C2577" s="16"/>
      <c r="D2577" s="16"/>
      <c r="E2577" s="16"/>
      <c r="F2577" s="16"/>
      <c r="G2577" s="16"/>
      <c r="H2577" s="16"/>
    </row>
    <row r="2578" spans="1:8">
      <c r="A2578" s="16"/>
      <c r="B2578" s="16"/>
      <c r="C2578" s="16"/>
      <c r="D2578" s="16"/>
      <c r="E2578" s="16"/>
      <c r="F2578" s="16"/>
      <c r="G2578" s="16"/>
      <c r="H2578" s="16"/>
    </row>
    <row r="2579" spans="1:8">
      <c r="A2579" s="16"/>
      <c r="B2579" s="16"/>
      <c r="C2579" s="16"/>
      <c r="D2579" s="16"/>
      <c r="E2579" s="16"/>
      <c r="F2579" s="16"/>
      <c r="G2579" s="16"/>
      <c r="H2579" s="16"/>
    </row>
    <row r="2580" spans="1:8">
      <c r="A2580" s="16"/>
      <c r="B2580" s="16"/>
      <c r="C2580" s="16"/>
      <c r="D2580" s="16"/>
      <c r="E2580" s="16"/>
      <c r="F2580" s="16"/>
      <c r="G2580" s="16"/>
      <c r="H2580" s="16"/>
    </row>
    <row r="2581" spans="1:8">
      <c r="A2581" s="16"/>
      <c r="B2581" s="16"/>
      <c r="C2581" s="16"/>
      <c r="D2581" s="16"/>
      <c r="E2581" s="16"/>
      <c r="F2581" s="16"/>
      <c r="G2581" s="16"/>
      <c r="H2581" s="16"/>
    </row>
    <row r="2582" spans="1:8">
      <c r="A2582" s="16"/>
      <c r="B2582" s="16"/>
      <c r="C2582" s="16"/>
      <c r="D2582" s="16"/>
      <c r="E2582" s="16"/>
      <c r="F2582" s="16"/>
      <c r="G2582" s="16"/>
      <c r="H2582" s="16"/>
    </row>
    <row r="2583" spans="1:8">
      <c r="A2583" s="16"/>
      <c r="B2583" s="16"/>
      <c r="C2583" s="16"/>
      <c r="D2583" s="16"/>
      <c r="E2583" s="16"/>
      <c r="F2583" s="16"/>
      <c r="G2583" s="16"/>
      <c r="H2583" s="16"/>
    </row>
    <row r="2584" spans="1:8">
      <c r="A2584" s="16"/>
      <c r="B2584" s="16"/>
      <c r="C2584" s="16"/>
      <c r="D2584" s="16"/>
      <c r="E2584" s="16"/>
      <c r="F2584" s="16"/>
      <c r="G2584" s="16"/>
      <c r="H2584" s="16"/>
    </row>
    <row r="2585" spans="1:8">
      <c r="A2585" s="16"/>
      <c r="B2585" s="16"/>
      <c r="C2585" s="16"/>
      <c r="D2585" s="16"/>
      <c r="E2585" s="16"/>
      <c r="F2585" s="16"/>
      <c r="G2585" s="16"/>
      <c r="H2585" s="16"/>
    </row>
    <row r="2586" spans="1:8">
      <c r="A2586" s="16"/>
      <c r="B2586" s="16"/>
      <c r="C2586" s="16"/>
      <c r="D2586" s="16"/>
      <c r="E2586" s="16"/>
      <c r="F2586" s="16"/>
      <c r="G2586" s="16"/>
      <c r="H2586" s="16"/>
    </row>
    <row r="2587" spans="1:8">
      <c r="A2587" s="16"/>
      <c r="B2587" s="16"/>
      <c r="C2587" s="16"/>
      <c r="D2587" s="16"/>
      <c r="E2587" s="16"/>
      <c r="F2587" s="16"/>
      <c r="G2587" s="16"/>
      <c r="H2587" s="16"/>
    </row>
    <row r="2588" spans="1:8">
      <c r="A2588" s="16"/>
      <c r="B2588" s="16"/>
      <c r="C2588" s="16"/>
      <c r="D2588" s="16"/>
      <c r="E2588" s="16"/>
      <c r="F2588" s="16"/>
      <c r="G2588" s="16"/>
      <c r="H2588" s="16"/>
    </row>
    <row r="2589" spans="1:8">
      <c r="A2589" s="16"/>
      <c r="B2589" s="16"/>
      <c r="C2589" s="16"/>
      <c r="D2589" s="16"/>
      <c r="E2589" s="16"/>
      <c r="F2589" s="16"/>
      <c r="G2589" s="16"/>
      <c r="H2589" s="16"/>
    </row>
    <row r="2590" spans="1:8">
      <c r="A2590" s="16"/>
      <c r="B2590" s="16"/>
      <c r="C2590" s="16"/>
      <c r="D2590" s="16"/>
      <c r="E2590" s="16"/>
      <c r="F2590" s="16"/>
      <c r="G2590" s="16"/>
      <c r="H2590" s="16"/>
    </row>
    <row r="2591" spans="1:8">
      <c r="A2591" s="16"/>
      <c r="B2591" s="16"/>
      <c r="C2591" s="16"/>
      <c r="D2591" s="16"/>
      <c r="E2591" s="16"/>
      <c r="F2591" s="16"/>
      <c r="G2591" s="16"/>
      <c r="H2591" s="16"/>
    </row>
    <row r="2592" spans="1:8">
      <c r="A2592" s="16"/>
      <c r="B2592" s="16"/>
      <c r="C2592" s="16"/>
      <c r="D2592" s="16"/>
      <c r="E2592" s="16"/>
      <c r="F2592" s="16"/>
      <c r="G2592" s="16"/>
      <c r="H2592" s="16"/>
    </row>
    <row r="2593" spans="1:8">
      <c r="A2593" s="16"/>
      <c r="B2593" s="16"/>
      <c r="C2593" s="16"/>
      <c r="D2593" s="16"/>
      <c r="E2593" s="16"/>
      <c r="F2593" s="16"/>
      <c r="G2593" s="16"/>
      <c r="H2593" s="16"/>
    </row>
    <row r="2594" spans="1:8">
      <c r="A2594" s="16"/>
      <c r="B2594" s="16"/>
      <c r="C2594" s="16"/>
      <c r="D2594" s="16"/>
      <c r="E2594" s="16"/>
      <c r="F2594" s="16"/>
      <c r="G2594" s="16"/>
      <c r="H2594" s="16"/>
    </row>
    <row r="2595" spans="1:8">
      <c r="A2595" s="16"/>
      <c r="B2595" s="16"/>
      <c r="C2595" s="16"/>
      <c r="D2595" s="16"/>
      <c r="E2595" s="16"/>
      <c r="F2595" s="16"/>
      <c r="G2595" s="16"/>
      <c r="H2595" s="16"/>
    </row>
    <row r="2596" spans="1:8">
      <c r="A2596" s="16"/>
      <c r="B2596" s="16"/>
      <c r="C2596" s="16"/>
      <c r="D2596" s="16"/>
      <c r="E2596" s="16"/>
      <c r="F2596" s="16"/>
      <c r="G2596" s="16"/>
      <c r="H2596" s="16"/>
    </row>
    <row r="2597" spans="1:8">
      <c r="A2597" s="16"/>
      <c r="B2597" s="16"/>
      <c r="C2597" s="16"/>
      <c r="D2597" s="16"/>
      <c r="E2597" s="16"/>
      <c r="F2597" s="16"/>
      <c r="G2597" s="16"/>
      <c r="H2597" s="16"/>
    </row>
    <row r="2598" spans="1:8">
      <c r="A2598" s="16"/>
      <c r="B2598" s="16"/>
      <c r="C2598" s="16"/>
      <c r="D2598" s="16"/>
      <c r="E2598" s="16"/>
      <c r="F2598" s="16"/>
      <c r="G2598" s="16"/>
      <c r="H2598" s="16"/>
    </row>
    <row r="2599" spans="1:8">
      <c r="A2599" s="16"/>
      <c r="B2599" s="16"/>
      <c r="C2599" s="16"/>
      <c r="D2599" s="16"/>
      <c r="E2599" s="16"/>
      <c r="F2599" s="16"/>
      <c r="G2599" s="16"/>
      <c r="H2599" s="16"/>
    </row>
    <row r="2600" spans="1:8">
      <c r="A2600" s="16"/>
      <c r="B2600" s="16"/>
      <c r="C2600" s="16"/>
      <c r="D2600" s="16"/>
      <c r="E2600" s="16"/>
      <c r="F2600" s="16"/>
      <c r="G2600" s="16"/>
      <c r="H2600" s="16"/>
    </row>
    <row r="2601" spans="1:8">
      <c r="A2601" s="16"/>
      <c r="B2601" s="16"/>
      <c r="C2601" s="16"/>
      <c r="D2601" s="16"/>
      <c r="E2601" s="16"/>
      <c r="F2601" s="16"/>
      <c r="G2601" s="16"/>
      <c r="H2601" s="16"/>
    </row>
    <row r="2602" spans="1:8">
      <c r="A2602" s="16"/>
      <c r="B2602" s="16"/>
      <c r="C2602" s="16"/>
      <c r="D2602" s="16"/>
      <c r="E2602" s="16"/>
      <c r="F2602" s="16"/>
      <c r="G2602" s="16"/>
      <c r="H2602" s="16"/>
    </row>
    <row r="2603" spans="1:8">
      <c r="A2603" s="16"/>
      <c r="B2603" s="16"/>
      <c r="C2603" s="16"/>
      <c r="D2603" s="16"/>
      <c r="E2603" s="16"/>
      <c r="F2603" s="16"/>
      <c r="G2603" s="16"/>
      <c r="H2603" s="16"/>
    </row>
    <row r="2604" spans="1:8">
      <c r="A2604" s="16"/>
      <c r="B2604" s="16"/>
      <c r="C2604" s="16"/>
      <c r="D2604" s="16"/>
      <c r="E2604" s="16"/>
      <c r="F2604" s="16"/>
      <c r="G2604" s="16"/>
      <c r="H2604" s="16"/>
    </row>
    <row r="2605" spans="1:8">
      <c r="A2605" s="16"/>
      <c r="B2605" s="16"/>
      <c r="C2605" s="16"/>
      <c r="D2605" s="16"/>
      <c r="E2605" s="16"/>
      <c r="F2605" s="16"/>
      <c r="G2605" s="16"/>
      <c r="H2605" s="16"/>
    </row>
    <row r="2606" spans="1:8">
      <c r="A2606" s="16"/>
      <c r="B2606" s="16"/>
      <c r="C2606" s="16"/>
      <c r="D2606" s="16"/>
      <c r="E2606" s="16"/>
      <c r="F2606" s="16"/>
      <c r="G2606" s="16"/>
      <c r="H2606" s="16"/>
    </row>
    <row r="2607" spans="1:8">
      <c r="A2607" s="16"/>
      <c r="B2607" s="16"/>
      <c r="C2607" s="16"/>
      <c r="D2607" s="16"/>
      <c r="E2607" s="16"/>
      <c r="F2607" s="16"/>
      <c r="G2607" s="16"/>
      <c r="H2607" s="16"/>
    </row>
    <row r="2608" spans="1:8">
      <c r="A2608" s="16"/>
      <c r="B2608" s="16"/>
      <c r="C2608" s="16"/>
      <c r="D2608" s="16"/>
      <c r="E2608" s="16"/>
      <c r="F2608" s="16"/>
      <c r="G2608" s="16"/>
      <c r="H2608" s="16"/>
    </row>
    <row r="2609" spans="1:8">
      <c r="A2609" s="16"/>
      <c r="B2609" s="16"/>
      <c r="C2609" s="16"/>
      <c r="D2609" s="16"/>
      <c r="E2609" s="16"/>
      <c r="F2609" s="16"/>
      <c r="G2609" s="16"/>
      <c r="H2609" s="16"/>
    </row>
    <row r="2610" spans="1:8">
      <c r="A2610" s="16"/>
      <c r="B2610" s="16"/>
      <c r="C2610" s="16"/>
      <c r="D2610" s="16"/>
      <c r="E2610" s="16"/>
      <c r="F2610" s="16"/>
      <c r="G2610" s="16"/>
      <c r="H2610" s="16"/>
    </row>
    <row r="2611" spans="1:8">
      <c r="A2611" s="16"/>
      <c r="B2611" s="16"/>
      <c r="C2611" s="16"/>
      <c r="D2611" s="16"/>
      <c r="E2611" s="16"/>
      <c r="F2611" s="16"/>
      <c r="G2611" s="16"/>
      <c r="H2611" s="16"/>
    </row>
    <row r="2612" spans="1:8">
      <c r="A2612" s="16"/>
      <c r="B2612" s="16"/>
      <c r="C2612" s="16"/>
      <c r="D2612" s="16"/>
      <c r="E2612" s="16"/>
      <c r="F2612" s="16"/>
      <c r="G2612" s="16"/>
      <c r="H2612" s="16"/>
    </row>
    <row r="2613" spans="1:8">
      <c r="A2613" s="16"/>
      <c r="B2613" s="16"/>
      <c r="C2613" s="16"/>
      <c r="D2613" s="16"/>
      <c r="E2613" s="16"/>
      <c r="F2613" s="16"/>
      <c r="G2613" s="16"/>
      <c r="H2613" s="16"/>
    </row>
    <row r="2614" spans="1:8">
      <c r="A2614" s="16"/>
      <c r="B2614" s="16"/>
      <c r="C2614" s="16"/>
      <c r="D2614" s="16"/>
      <c r="E2614" s="16"/>
      <c r="F2614" s="16"/>
      <c r="G2614" s="16"/>
      <c r="H2614" s="16"/>
    </row>
    <row r="2615" spans="1:8">
      <c r="A2615" s="16"/>
      <c r="B2615" s="16"/>
      <c r="C2615" s="16"/>
      <c r="D2615" s="16"/>
      <c r="E2615" s="16"/>
      <c r="F2615" s="16"/>
      <c r="G2615" s="16"/>
      <c r="H2615" s="16"/>
    </row>
    <row r="2616" spans="1:8">
      <c r="A2616" s="16"/>
      <c r="B2616" s="16"/>
      <c r="C2616" s="16"/>
      <c r="D2616" s="16"/>
      <c r="E2616" s="16"/>
      <c r="F2616" s="16"/>
      <c r="G2616" s="16"/>
      <c r="H2616" s="16"/>
    </row>
    <row r="2617" spans="1:8">
      <c r="A2617" s="16"/>
      <c r="B2617" s="16"/>
      <c r="C2617" s="16"/>
      <c r="D2617" s="16"/>
      <c r="E2617" s="16"/>
      <c r="F2617" s="16"/>
      <c r="G2617" s="16"/>
      <c r="H2617" s="16"/>
    </row>
    <row r="2618" spans="1:8">
      <c r="A2618" s="16"/>
      <c r="B2618" s="16"/>
      <c r="C2618" s="16"/>
      <c r="D2618" s="16"/>
      <c r="E2618" s="16"/>
      <c r="F2618" s="16"/>
      <c r="G2618" s="16"/>
      <c r="H2618" s="16"/>
    </row>
    <row r="2619" spans="1:8">
      <c r="A2619" s="16"/>
      <c r="B2619" s="16"/>
      <c r="C2619" s="16"/>
      <c r="D2619" s="16"/>
      <c r="E2619" s="16"/>
      <c r="F2619" s="16"/>
      <c r="G2619" s="16"/>
      <c r="H2619" s="16"/>
    </row>
    <row r="2620" spans="1:8">
      <c r="A2620" s="16"/>
      <c r="B2620" s="16"/>
      <c r="C2620" s="16"/>
      <c r="D2620" s="16"/>
      <c r="E2620" s="16"/>
      <c r="F2620" s="16"/>
      <c r="G2620" s="16"/>
      <c r="H2620" s="16"/>
    </row>
    <row r="2621" spans="1:8">
      <c r="A2621" s="16"/>
      <c r="B2621" s="16"/>
      <c r="C2621" s="16"/>
      <c r="D2621" s="16"/>
      <c r="E2621" s="16"/>
      <c r="F2621" s="16"/>
      <c r="G2621" s="16"/>
      <c r="H2621" s="16"/>
    </row>
    <row r="2622" spans="1:8">
      <c r="A2622" s="16"/>
      <c r="B2622" s="16"/>
      <c r="C2622" s="16"/>
      <c r="D2622" s="16"/>
      <c r="E2622" s="16"/>
      <c r="F2622" s="16"/>
      <c r="G2622" s="16"/>
      <c r="H2622" s="16"/>
    </row>
    <row r="2623" spans="1:8">
      <c r="A2623" s="16"/>
      <c r="B2623" s="16"/>
      <c r="C2623" s="16"/>
      <c r="D2623" s="16"/>
      <c r="E2623" s="16"/>
      <c r="F2623" s="16"/>
      <c r="G2623" s="16"/>
      <c r="H2623" s="16"/>
    </row>
    <row r="2624" spans="1:8">
      <c r="A2624" s="16"/>
      <c r="B2624" s="16"/>
      <c r="C2624" s="16"/>
      <c r="D2624" s="16"/>
      <c r="E2624" s="16"/>
      <c r="F2624" s="16"/>
      <c r="G2624" s="16"/>
      <c r="H2624" s="16"/>
    </row>
    <row r="2625" spans="1:8">
      <c r="A2625" s="16"/>
      <c r="B2625" s="16"/>
      <c r="C2625" s="16"/>
      <c r="D2625" s="16"/>
      <c r="E2625" s="16"/>
      <c r="F2625" s="16"/>
      <c r="G2625" s="16"/>
      <c r="H2625" s="16"/>
    </row>
    <row r="2626" spans="1:8">
      <c r="A2626" s="16"/>
      <c r="B2626" s="16"/>
      <c r="C2626" s="16"/>
      <c r="D2626" s="16"/>
      <c r="E2626" s="16"/>
      <c r="F2626" s="16"/>
      <c r="G2626" s="16"/>
      <c r="H2626" s="16"/>
    </row>
    <row r="2627" spans="1:8">
      <c r="A2627" s="16"/>
      <c r="B2627" s="16"/>
      <c r="C2627" s="16"/>
      <c r="D2627" s="16"/>
      <c r="E2627" s="16"/>
      <c r="F2627" s="16"/>
      <c r="G2627" s="16"/>
      <c r="H2627" s="16"/>
    </row>
    <row r="2628" spans="1:8">
      <c r="A2628" s="16"/>
      <c r="B2628" s="16"/>
      <c r="C2628" s="16"/>
      <c r="D2628" s="16"/>
      <c r="E2628" s="16"/>
      <c r="F2628" s="16"/>
      <c r="G2628" s="16"/>
      <c r="H2628" s="16"/>
    </row>
    <row r="2629" spans="1:8">
      <c r="A2629" s="16"/>
      <c r="B2629" s="16"/>
      <c r="C2629" s="16"/>
      <c r="D2629" s="16"/>
      <c r="E2629" s="16"/>
      <c r="F2629" s="16"/>
      <c r="G2629" s="16"/>
      <c r="H2629" s="16"/>
    </row>
    <row r="2630" spans="1:8">
      <c r="A2630" s="16"/>
      <c r="B2630" s="16"/>
      <c r="C2630" s="16"/>
      <c r="D2630" s="16"/>
      <c r="E2630" s="16"/>
      <c r="F2630" s="16"/>
      <c r="G2630" s="16"/>
      <c r="H2630" s="16"/>
    </row>
    <row r="2631" spans="1:8">
      <c r="A2631" s="16"/>
      <c r="B2631" s="16"/>
      <c r="C2631" s="16"/>
      <c r="D2631" s="16"/>
      <c r="E2631" s="16"/>
      <c r="F2631" s="16"/>
      <c r="G2631" s="16"/>
      <c r="H2631" s="16"/>
    </row>
    <row r="2632" spans="1:8">
      <c r="A2632" s="16"/>
      <c r="B2632" s="16"/>
      <c r="C2632" s="16"/>
      <c r="D2632" s="16"/>
      <c r="E2632" s="16"/>
      <c r="F2632" s="16"/>
      <c r="G2632" s="16"/>
      <c r="H2632" s="16"/>
    </row>
    <row r="2633" spans="1:8">
      <c r="A2633" s="16"/>
      <c r="B2633" s="16"/>
      <c r="C2633" s="16"/>
      <c r="D2633" s="16"/>
      <c r="E2633" s="16"/>
      <c r="F2633" s="16"/>
      <c r="G2633" s="16"/>
      <c r="H2633" s="16"/>
    </row>
    <row r="2634" spans="1:8">
      <c r="A2634" s="16"/>
      <c r="B2634" s="16"/>
      <c r="C2634" s="16"/>
      <c r="D2634" s="16"/>
      <c r="E2634" s="16"/>
      <c r="F2634" s="16"/>
      <c r="G2634" s="16"/>
      <c r="H2634" s="16"/>
    </row>
    <row r="2635" spans="1:8">
      <c r="A2635" s="16"/>
      <c r="B2635" s="16"/>
      <c r="C2635" s="16"/>
      <c r="D2635" s="16"/>
      <c r="E2635" s="16"/>
      <c r="F2635" s="16"/>
      <c r="G2635" s="16"/>
      <c r="H2635" s="16"/>
    </row>
    <row r="2636" spans="1:8">
      <c r="A2636" s="16"/>
      <c r="B2636" s="16"/>
      <c r="C2636" s="16"/>
      <c r="D2636" s="16"/>
      <c r="E2636" s="16"/>
      <c r="F2636" s="16"/>
      <c r="G2636" s="16"/>
      <c r="H2636" s="16"/>
    </row>
    <row r="2637" spans="1:8">
      <c r="A2637" s="16"/>
      <c r="B2637" s="16"/>
      <c r="C2637" s="16"/>
      <c r="D2637" s="16"/>
      <c r="E2637" s="16"/>
      <c r="F2637" s="16"/>
      <c r="G2637" s="16"/>
      <c r="H2637" s="16"/>
    </row>
    <row r="2638" spans="1:8">
      <c r="A2638" s="16"/>
      <c r="B2638" s="16"/>
      <c r="C2638" s="16"/>
      <c r="D2638" s="16"/>
      <c r="E2638" s="16"/>
      <c r="F2638" s="16"/>
      <c r="G2638" s="16"/>
      <c r="H2638" s="16"/>
    </row>
    <row r="2639" spans="1:8">
      <c r="A2639" s="16"/>
      <c r="B2639" s="16"/>
      <c r="C2639" s="16"/>
      <c r="D2639" s="16"/>
      <c r="E2639" s="16"/>
      <c r="F2639" s="16"/>
      <c r="G2639" s="16"/>
      <c r="H2639" s="16"/>
    </row>
    <row r="2640" spans="1:8">
      <c r="A2640" s="16"/>
      <c r="B2640" s="16"/>
      <c r="C2640" s="16"/>
      <c r="D2640" s="16"/>
      <c r="E2640" s="16"/>
      <c r="F2640" s="16"/>
      <c r="G2640" s="16"/>
      <c r="H2640" s="16"/>
    </row>
    <row r="2641" spans="1:8">
      <c r="A2641" s="16"/>
      <c r="B2641" s="16"/>
      <c r="C2641" s="16"/>
      <c r="D2641" s="16"/>
      <c r="E2641" s="16"/>
      <c r="F2641" s="16"/>
      <c r="G2641" s="16"/>
      <c r="H2641" s="16"/>
    </row>
    <row r="2642" spans="1:8">
      <c r="A2642" s="16"/>
      <c r="B2642" s="16"/>
      <c r="C2642" s="16"/>
      <c r="D2642" s="16"/>
      <c r="E2642" s="16"/>
      <c r="F2642" s="16"/>
      <c r="G2642" s="16"/>
      <c r="H2642" s="16"/>
    </row>
    <row r="2643" spans="1:8">
      <c r="A2643" s="16"/>
      <c r="B2643" s="16"/>
      <c r="C2643" s="16"/>
      <c r="D2643" s="16"/>
      <c r="E2643" s="16"/>
      <c r="F2643" s="16"/>
      <c r="G2643" s="16"/>
      <c r="H2643" s="16"/>
    </row>
    <row r="2644" spans="1:8">
      <c r="A2644" s="16"/>
      <c r="B2644" s="16"/>
      <c r="C2644" s="16"/>
      <c r="D2644" s="16"/>
      <c r="E2644" s="16"/>
      <c r="F2644" s="16"/>
      <c r="G2644" s="16"/>
      <c r="H2644" s="16"/>
    </row>
    <row r="2645" spans="1:8">
      <c r="A2645" s="16"/>
      <c r="B2645" s="16"/>
      <c r="C2645" s="16"/>
      <c r="D2645" s="16"/>
      <c r="E2645" s="16"/>
      <c r="F2645" s="16"/>
      <c r="G2645" s="16"/>
      <c r="H2645" s="16"/>
    </row>
    <row r="2646" spans="1:8">
      <c r="A2646" s="16"/>
      <c r="B2646" s="16"/>
      <c r="C2646" s="16"/>
      <c r="D2646" s="16"/>
      <c r="E2646" s="16"/>
      <c r="F2646" s="16"/>
      <c r="G2646" s="16"/>
      <c r="H2646" s="16"/>
    </row>
    <row r="2647" spans="1:8">
      <c r="A2647" s="16"/>
      <c r="B2647" s="16"/>
      <c r="C2647" s="16"/>
      <c r="D2647" s="16"/>
      <c r="E2647" s="16"/>
      <c r="F2647" s="16"/>
      <c r="G2647" s="16"/>
      <c r="H2647" s="16"/>
    </row>
    <row r="2648" spans="1:8">
      <c r="A2648" s="16"/>
      <c r="B2648" s="16"/>
      <c r="C2648" s="16"/>
      <c r="D2648" s="16"/>
      <c r="E2648" s="16"/>
      <c r="F2648" s="16"/>
      <c r="G2648" s="16"/>
      <c r="H2648" s="16"/>
    </row>
    <row r="2649" spans="1:8">
      <c r="A2649" s="16"/>
      <c r="B2649" s="16"/>
      <c r="C2649" s="16"/>
      <c r="D2649" s="16"/>
      <c r="E2649" s="16"/>
      <c r="F2649" s="16"/>
      <c r="G2649" s="16"/>
      <c r="H2649" s="16"/>
    </row>
    <row r="2650" spans="1:8">
      <c r="A2650" s="16"/>
      <c r="B2650" s="16"/>
      <c r="C2650" s="16"/>
      <c r="D2650" s="16"/>
      <c r="E2650" s="16"/>
      <c r="F2650" s="16"/>
      <c r="G2650" s="16"/>
      <c r="H2650" s="16"/>
    </row>
    <row r="2651" spans="1:8">
      <c r="A2651" s="16"/>
      <c r="B2651" s="16"/>
      <c r="C2651" s="16"/>
      <c r="D2651" s="16"/>
      <c r="E2651" s="16"/>
      <c r="F2651" s="16"/>
      <c r="G2651" s="16"/>
      <c r="H2651" s="16"/>
    </row>
    <row r="2652" spans="1:8">
      <c r="A2652" s="16"/>
      <c r="B2652" s="16"/>
      <c r="C2652" s="16"/>
      <c r="D2652" s="16"/>
      <c r="E2652" s="16"/>
      <c r="F2652" s="16"/>
      <c r="G2652" s="16"/>
      <c r="H2652" s="16"/>
    </row>
    <row r="2653" spans="1:8">
      <c r="A2653" s="16"/>
      <c r="B2653" s="16"/>
      <c r="C2653" s="16"/>
      <c r="D2653" s="16"/>
      <c r="E2653" s="16"/>
      <c r="F2653" s="16"/>
      <c r="G2653" s="16"/>
      <c r="H2653" s="16"/>
    </row>
    <row r="2654" spans="1:8">
      <c r="A2654" s="16"/>
      <c r="B2654" s="16"/>
      <c r="C2654" s="16"/>
      <c r="D2654" s="16"/>
      <c r="E2654" s="16"/>
      <c r="F2654" s="16"/>
      <c r="G2654" s="16"/>
      <c r="H2654" s="16"/>
    </row>
    <row r="2655" spans="1:8">
      <c r="A2655" s="16"/>
      <c r="B2655" s="16"/>
      <c r="C2655" s="16"/>
      <c r="D2655" s="16"/>
      <c r="E2655" s="16"/>
      <c r="F2655" s="16"/>
      <c r="G2655" s="16"/>
      <c r="H2655" s="16"/>
    </row>
    <row r="2656" spans="1:8">
      <c r="A2656" s="16"/>
      <c r="B2656" s="16"/>
      <c r="C2656" s="16"/>
      <c r="D2656" s="16"/>
      <c r="E2656" s="16"/>
      <c r="F2656" s="16"/>
      <c r="G2656" s="16"/>
      <c r="H2656" s="16"/>
    </row>
    <row r="2657" spans="1:8">
      <c r="A2657" s="16"/>
      <c r="B2657" s="16"/>
      <c r="C2657" s="16"/>
      <c r="D2657" s="16"/>
      <c r="E2657" s="16"/>
      <c r="F2657" s="16"/>
      <c r="G2657" s="16"/>
      <c r="H2657" s="16"/>
    </row>
    <row r="2658" spans="1:8">
      <c r="A2658" s="16"/>
      <c r="B2658" s="16"/>
      <c r="C2658" s="16"/>
      <c r="D2658" s="16"/>
      <c r="E2658" s="16"/>
      <c r="F2658" s="16"/>
      <c r="G2658" s="16"/>
      <c r="H2658" s="16"/>
    </row>
    <row r="2659" spans="1:8">
      <c r="A2659" s="16"/>
      <c r="B2659" s="16"/>
      <c r="C2659" s="16"/>
      <c r="D2659" s="16"/>
      <c r="E2659" s="16"/>
      <c r="F2659" s="16"/>
      <c r="G2659" s="16"/>
      <c r="H2659" s="16"/>
    </row>
    <row r="2660" spans="1:8">
      <c r="A2660" s="16"/>
      <c r="B2660" s="16"/>
      <c r="C2660" s="16"/>
      <c r="D2660" s="16"/>
      <c r="E2660" s="16"/>
      <c r="F2660" s="16"/>
      <c r="G2660" s="16"/>
      <c r="H2660" s="16"/>
    </row>
    <row r="2661" spans="1:8">
      <c r="A2661" s="16"/>
      <c r="B2661" s="16"/>
      <c r="C2661" s="16"/>
      <c r="D2661" s="16"/>
      <c r="E2661" s="16"/>
      <c r="F2661" s="16"/>
      <c r="G2661" s="16"/>
      <c r="H2661" s="16"/>
    </row>
    <row r="2662" spans="1:8">
      <c r="A2662" s="16"/>
      <c r="B2662" s="16"/>
      <c r="C2662" s="16"/>
      <c r="D2662" s="16"/>
      <c r="E2662" s="16"/>
      <c r="F2662" s="16"/>
      <c r="G2662" s="16"/>
      <c r="H2662" s="16"/>
    </row>
    <row r="2663" spans="1:8">
      <c r="A2663" s="16"/>
      <c r="B2663" s="16"/>
      <c r="C2663" s="16"/>
      <c r="D2663" s="16"/>
      <c r="E2663" s="16"/>
      <c r="F2663" s="16"/>
      <c r="G2663" s="16"/>
      <c r="H2663" s="16"/>
    </row>
    <row r="2664" spans="1:8">
      <c r="A2664" s="16"/>
      <c r="B2664" s="16"/>
      <c r="C2664" s="16"/>
      <c r="D2664" s="16"/>
      <c r="E2664" s="16"/>
      <c r="F2664" s="16"/>
      <c r="G2664" s="16"/>
      <c r="H2664" s="16"/>
    </row>
    <row r="2665" spans="1:8">
      <c r="A2665" s="16"/>
      <c r="B2665" s="16"/>
      <c r="C2665" s="16"/>
      <c r="D2665" s="16"/>
      <c r="E2665" s="16"/>
      <c r="F2665" s="16"/>
      <c r="G2665" s="16"/>
      <c r="H2665" s="16"/>
    </row>
    <row r="2666" spans="1:8">
      <c r="A2666" s="16"/>
      <c r="B2666" s="16"/>
      <c r="C2666" s="16"/>
      <c r="D2666" s="16"/>
      <c r="E2666" s="16"/>
      <c r="F2666" s="16"/>
      <c r="G2666" s="16"/>
      <c r="H2666" s="16"/>
    </row>
    <row r="2667" spans="1:8">
      <c r="A2667" s="16"/>
      <c r="B2667" s="16"/>
      <c r="C2667" s="16"/>
      <c r="D2667" s="16"/>
      <c r="E2667" s="16"/>
      <c r="F2667" s="16"/>
      <c r="G2667" s="16"/>
      <c r="H2667" s="16"/>
    </row>
    <row r="2668" spans="1:8">
      <c r="A2668" s="16"/>
      <c r="B2668" s="16"/>
      <c r="C2668" s="16"/>
      <c r="D2668" s="16"/>
      <c r="E2668" s="16"/>
      <c r="F2668" s="16"/>
      <c r="G2668" s="16"/>
      <c r="H2668" s="16"/>
    </row>
    <row r="2669" spans="1:8">
      <c r="A2669" s="16"/>
      <c r="B2669" s="16"/>
      <c r="C2669" s="16"/>
      <c r="D2669" s="16"/>
      <c r="E2669" s="16"/>
      <c r="F2669" s="16"/>
      <c r="G2669" s="16"/>
      <c r="H2669" s="16"/>
    </row>
    <row r="2670" spans="1:8">
      <c r="A2670" s="16"/>
      <c r="B2670" s="16"/>
      <c r="C2670" s="16"/>
      <c r="D2670" s="16"/>
      <c r="E2670" s="16"/>
      <c r="F2670" s="16"/>
      <c r="G2670" s="16"/>
      <c r="H2670" s="16"/>
    </row>
    <row r="2671" spans="1:8">
      <c r="A2671" s="16"/>
      <c r="B2671" s="16"/>
      <c r="C2671" s="16"/>
      <c r="D2671" s="16"/>
      <c r="E2671" s="16"/>
      <c r="F2671" s="16"/>
      <c r="G2671" s="16"/>
      <c r="H2671" s="16"/>
    </row>
    <row r="2672" spans="1:8">
      <c r="A2672" s="16"/>
      <c r="B2672" s="16"/>
      <c r="C2672" s="16"/>
      <c r="D2672" s="16"/>
      <c r="E2672" s="16"/>
      <c r="F2672" s="16"/>
      <c r="G2672" s="16"/>
      <c r="H2672" s="16"/>
    </row>
    <row r="2673" spans="1:8">
      <c r="A2673" s="16"/>
      <c r="B2673" s="16"/>
      <c r="C2673" s="16"/>
      <c r="D2673" s="16"/>
      <c r="E2673" s="16"/>
      <c r="F2673" s="16"/>
      <c r="G2673" s="16"/>
      <c r="H2673" s="16"/>
    </row>
    <row r="2674" spans="1:8">
      <c r="A2674" s="16"/>
      <c r="B2674" s="16"/>
      <c r="C2674" s="16"/>
      <c r="D2674" s="16"/>
      <c r="E2674" s="16"/>
      <c r="F2674" s="16"/>
      <c r="G2674" s="16"/>
      <c r="H2674" s="16"/>
    </row>
    <row r="2675" spans="1:8">
      <c r="A2675" s="16"/>
      <c r="B2675" s="16"/>
      <c r="C2675" s="16"/>
      <c r="D2675" s="16"/>
      <c r="E2675" s="16"/>
      <c r="F2675" s="16"/>
      <c r="G2675" s="16"/>
      <c r="H2675" s="16"/>
    </row>
    <row r="2676" spans="1:8">
      <c r="A2676" s="16"/>
      <c r="B2676" s="16"/>
      <c r="C2676" s="16"/>
      <c r="D2676" s="16"/>
      <c r="E2676" s="16"/>
      <c r="F2676" s="16"/>
      <c r="G2676" s="16"/>
      <c r="H2676" s="16"/>
    </row>
    <row r="2677" spans="1:8">
      <c r="A2677" s="16"/>
      <c r="B2677" s="16"/>
      <c r="C2677" s="16"/>
      <c r="D2677" s="16"/>
      <c r="E2677" s="16"/>
      <c r="F2677" s="16"/>
      <c r="G2677" s="16"/>
      <c r="H2677" s="16"/>
    </row>
    <row r="2678" spans="1:8">
      <c r="A2678" s="16"/>
      <c r="B2678" s="16"/>
      <c r="C2678" s="16"/>
      <c r="D2678" s="16"/>
      <c r="E2678" s="16"/>
      <c r="F2678" s="16"/>
      <c r="G2678" s="16"/>
      <c r="H2678" s="16"/>
    </row>
    <row r="2679" spans="1:8">
      <c r="A2679" s="16"/>
      <c r="B2679" s="16"/>
      <c r="C2679" s="16"/>
      <c r="D2679" s="16"/>
      <c r="E2679" s="16"/>
      <c r="F2679" s="16"/>
      <c r="G2679" s="16"/>
      <c r="H2679" s="16"/>
    </row>
    <row r="2680" spans="1:8">
      <c r="A2680" s="16"/>
      <c r="B2680" s="16"/>
      <c r="C2680" s="16"/>
      <c r="D2680" s="16"/>
      <c r="E2680" s="16"/>
      <c r="F2680" s="16"/>
      <c r="G2680" s="16"/>
      <c r="H2680" s="16"/>
    </row>
    <row r="2681" spans="1:8">
      <c r="A2681" s="16"/>
      <c r="B2681" s="16"/>
      <c r="C2681" s="16"/>
      <c r="D2681" s="16"/>
      <c r="E2681" s="16"/>
      <c r="F2681" s="16"/>
      <c r="G2681" s="16"/>
      <c r="H2681" s="16"/>
    </row>
    <row r="2682" spans="1:8">
      <c r="A2682" s="16"/>
      <c r="B2682" s="16"/>
      <c r="C2682" s="16"/>
      <c r="D2682" s="16"/>
      <c r="E2682" s="16"/>
      <c r="F2682" s="16"/>
      <c r="G2682" s="16"/>
      <c r="H2682" s="16"/>
    </row>
  </sheetData>
  <sheetProtection password="DD65" sheet="1" objects="1" scenarios="1"/>
  <mergeCells count="3">
    <mergeCell ref="I173:I174"/>
    <mergeCell ref="A173:A174"/>
    <mergeCell ref="B173:H173"/>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TBWeitereWerte" enableFormatConditionsCalculation="0">
    <tabColor indexed="10"/>
  </sheetPr>
  <dimension ref="A1:U110"/>
  <sheetViews>
    <sheetView showGridLines="0" topLeftCell="A13" workbookViewId="0">
      <selection activeCell="H92" sqref="H92"/>
    </sheetView>
  </sheetViews>
  <sheetFormatPr baseColWidth="10" defaultRowHeight="12.75"/>
  <cols>
    <col min="1" max="1" width="45.140625" bestFit="1" customWidth="1"/>
    <col min="2" max="2" width="16.85546875" bestFit="1" customWidth="1"/>
    <col min="3" max="3" width="15.85546875" bestFit="1" customWidth="1"/>
    <col min="4" max="4" width="18.7109375" bestFit="1" customWidth="1"/>
    <col min="5" max="5" width="13" bestFit="1" customWidth="1"/>
    <col min="6" max="6" width="5" bestFit="1" customWidth="1"/>
    <col min="7" max="7" width="5.7109375" customWidth="1"/>
    <col min="8" max="8" width="37" customWidth="1"/>
  </cols>
  <sheetData>
    <row r="1" spans="1:21" ht="15.75">
      <c r="A1" s="1" t="s">
        <v>0</v>
      </c>
    </row>
    <row r="4" spans="1:21">
      <c r="A4" s="2" t="s">
        <v>2</v>
      </c>
    </row>
    <row r="5" spans="1:21">
      <c r="A5" s="2"/>
    </row>
    <row r="6" spans="1:21">
      <c r="A6" s="30" t="str">
        <f>Sprache!F141</f>
        <v>Materialien</v>
      </c>
      <c r="B6" s="31" t="s">
        <v>131</v>
      </c>
      <c r="C6" s="150" t="str">
        <f>Sprache!F147</f>
        <v>Wandstärke [mm]</v>
      </c>
      <c r="D6" s="150" t="str">
        <f>Sprache!F263</f>
        <v>Emissionsgrad [-]</v>
      </c>
      <c r="H6" s="577" t="s">
        <v>652</v>
      </c>
      <c r="I6" t="s">
        <v>81</v>
      </c>
    </row>
    <row r="7" spans="1:21">
      <c r="A7" s="559" t="str">
        <f>Sprache!F143</f>
        <v>Stahlrohr</v>
      </c>
      <c r="B7" s="147">
        <v>50</v>
      </c>
      <c r="C7" s="560">
        <v>3</v>
      </c>
      <c r="D7" s="151">
        <v>0.35</v>
      </c>
    </row>
    <row r="8" spans="1:21">
      <c r="A8" s="146" t="str">
        <f>Sprache!F144</f>
        <v>CrNi-Stahl, Edelstahl, inox</v>
      </c>
      <c r="B8" s="147">
        <v>17</v>
      </c>
      <c r="C8" s="560">
        <v>1.5</v>
      </c>
      <c r="D8" s="151">
        <v>0.35</v>
      </c>
    </row>
    <row r="9" spans="1:21">
      <c r="A9" s="146" t="str">
        <f>Sprache!F145</f>
        <v>Cu (Kupfer)</v>
      </c>
      <c r="B9" s="147">
        <v>380</v>
      </c>
      <c r="C9" s="560">
        <v>1.5</v>
      </c>
      <c r="D9" s="151">
        <v>0.6</v>
      </c>
    </row>
    <row r="10" spans="1:21">
      <c r="A10" s="148" t="str">
        <f>Sprache!F146</f>
        <v>Kunststoffe</v>
      </c>
      <c r="B10" s="149">
        <v>0.25</v>
      </c>
      <c r="C10" s="561">
        <v>3</v>
      </c>
      <c r="D10" s="152">
        <v>0.9</v>
      </c>
    </row>
    <row r="12" spans="1:21" ht="15">
      <c r="A12" s="538"/>
      <c r="B12" s="538">
        <f>VLOOKUP(FeldRohrMaterial,Liste_Rohrmaterial,2,FALSE)</f>
        <v>50</v>
      </c>
      <c r="C12" s="538">
        <f>VLOOKUP(FeldRohrMaterial,Liste_Rohrmaterial,3,FALSE)</f>
        <v>3</v>
      </c>
      <c r="D12" s="538">
        <f>VLOOKUP(FeldRohrMaterial,Liste_Rohrmaterial,4,FALSE)</f>
        <v>0.35</v>
      </c>
    </row>
    <row r="13" spans="1:21" ht="15">
      <c r="A13" s="538"/>
      <c r="B13" s="538">
        <f>VLOOKUP(FeldRohrMaterial_V2,Liste_Rohrmaterial,2,FALSE)</f>
        <v>50</v>
      </c>
      <c r="C13" s="538">
        <f>VLOOKUP(FeldRohrMaterial_V2,Liste_Rohrmaterial,3,FALSE)</f>
        <v>3</v>
      </c>
      <c r="D13" s="538">
        <f>VLOOKUP(FeldRohrMaterial_V2,Liste_Rohrmaterial,4,FALSE)</f>
        <v>0.35</v>
      </c>
    </row>
    <row r="14" spans="1:21">
      <c r="A14" s="16"/>
      <c r="B14" s="16"/>
      <c r="C14" s="16"/>
      <c r="D14" s="16"/>
      <c r="E14" s="16"/>
      <c r="F14" s="16"/>
      <c r="G14" s="16"/>
      <c r="H14" s="16"/>
      <c r="I14" s="16"/>
      <c r="J14" s="16"/>
      <c r="K14" s="16"/>
      <c r="L14" s="16"/>
      <c r="M14" s="16"/>
      <c r="N14" s="16"/>
      <c r="O14" s="16"/>
      <c r="P14" s="16"/>
      <c r="Q14" s="16"/>
      <c r="R14" s="16"/>
      <c r="S14" s="16"/>
      <c r="T14" s="16"/>
      <c r="U14" s="16"/>
    </row>
    <row r="15" spans="1:21">
      <c r="C15" s="16"/>
      <c r="D15" s="16"/>
      <c r="E15" s="16"/>
      <c r="F15" s="16"/>
      <c r="G15" s="16"/>
      <c r="H15" s="16"/>
      <c r="I15" s="16"/>
      <c r="J15" s="16"/>
      <c r="K15" s="16"/>
      <c r="L15" s="16"/>
      <c r="M15" s="16"/>
      <c r="N15" s="16"/>
      <c r="O15" s="16"/>
      <c r="P15" s="16"/>
      <c r="Q15" s="16"/>
      <c r="R15" s="16"/>
      <c r="S15" s="16"/>
      <c r="T15" s="16"/>
      <c r="U15" s="16"/>
    </row>
    <row r="16" spans="1:21">
      <c r="A16" s="2" t="s">
        <v>7</v>
      </c>
      <c r="C16" s="16"/>
      <c r="D16" s="16"/>
    </row>
    <row r="18" spans="1:2">
      <c r="A18" s="35" t="str">
        <f>Sprache!F148</f>
        <v>Art</v>
      </c>
    </row>
    <row r="19" spans="1:2">
      <c r="A19" s="36" t="str">
        <f>Sprache!F149</f>
        <v>Horizontal</v>
      </c>
    </row>
    <row r="20" spans="1:2">
      <c r="A20" s="37" t="str">
        <f>Sprache!F150</f>
        <v>Vertikal</v>
      </c>
    </row>
    <row r="21" spans="1:2">
      <c r="A21" s="21"/>
    </row>
    <row r="22" spans="1:2">
      <c r="A22" s="16"/>
    </row>
    <row r="23" spans="1:2">
      <c r="A23" s="18" t="s">
        <v>160</v>
      </c>
    </row>
    <row r="25" spans="1:2">
      <c r="A25" s="66" t="str">
        <f>Sprache!F151</f>
        <v>Bezeichnung</v>
      </c>
      <c r="B25" s="67" t="s">
        <v>54</v>
      </c>
    </row>
    <row r="26" spans="1:2">
      <c r="A26" s="68" t="str">
        <f>Sprache!F152</f>
        <v>Innen, windstill</v>
      </c>
      <c r="B26" s="69">
        <v>0.2</v>
      </c>
    </row>
    <row r="27" spans="1:2">
      <c r="A27" s="44" t="str">
        <f>Sprache!F153</f>
        <v>Aussen, gedeckt, leiser Zug</v>
      </c>
      <c r="B27" s="33">
        <v>2</v>
      </c>
    </row>
    <row r="28" spans="1:2">
      <c r="A28" s="45" t="str">
        <f>Sprache!F154</f>
        <v>Aussen, frei, schwacher Wind</v>
      </c>
      <c r="B28" s="65">
        <v>5</v>
      </c>
    </row>
    <row r="29" spans="1:2" s="14" customFormat="1">
      <c r="A29" s="49" t="str">
        <f>Sprache!F155</f>
        <v>Aussen, frei, frischer Wind</v>
      </c>
      <c r="B29" s="34">
        <v>10</v>
      </c>
    </row>
    <row r="30" spans="1:2" ht="15">
      <c r="A30" s="531"/>
      <c r="B30" s="531">
        <f>VLOOKUP(FeldWindgeschwindigkeitBez,Liste_Windgeschwindigkeit,2,FALSE)</f>
        <v>0.2</v>
      </c>
    </row>
    <row r="31" spans="1:2" ht="15">
      <c r="A31" s="531"/>
      <c r="B31" s="531">
        <f>VLOOKUP(FeldWindgeschwindigkeitBez_V2,Liste_Windgeschwindigkeit,2,FALSE)</f>
        <v>0.2</v>
      </c>
    </row>
    <row r="32" spans="1:2">
      <c r="A32" s="2" t="s">
        <v>4</v>
      </c>
    </row>
    <row r="33" spans="1:10" ht="13.5" thickBot="1"/>
    <row r="34" spans="1:10" s="2" customFormat="1">
      <c r="A34" s="7" t="str">
        <f>Sprache!F156</f>
        <v>Art der Unterkonstruktion</v>
      </c>
      <c r="B34" s="11" t="str">
        <f>Sprache!F161</f>
        <v>Zuschlag [W/(mK)]</v>
      </c>
      <c r="C34" s="8"/>
    </row>
    <row r="35" spans="1:10">
      <c r="A35" s="13" t="str">
        <f>Sprache!F157</f>
        <v>Keine Unterkonstruktion</v>
      </c>
      <c r="B35" s="6">
        <v>0</v>
      </c>
      <c r="C35" s="12"/>
    </row>
    <row r="36" spans="1:10">
      <c r="A36" s="13" t="str">
        <f>Sprache!F158</f>
        <v>... aus dämmendem Werkstoff</v>
      </c>
      <c r="B36" s="6">
        <v>3.0000000000000001E-3</v>
      </c>
      <c r="C36" s="12"/>
    </row>
    <row r="37" spans="1:10">
      <c r="A37" s="13" t="str">
        <f>Sprache!F159</f>
        <v>... aus Stahl, gedämmt</v>
      </c>
      <c r="B37" s="6">
        <v>6.0000000000000001E-3</v>
      </c>
      <c r="C37" s="12"/>
    </row>
    <row r="38" spans="1:10">
      <c r="A38" s="13" t="str">
        <f>Sprache!F160</f>
        <v>... aus Stahl, ungedämmt</v>
      </c>
      <c r="B38" s="6">
        <v>0.02</v>
      </c>
      <c r="C38" s="12"/>
    </row>
    <row r="39" spans="1:10" ht="15">
      <c r="A39" s="530"/>
      <c r="B39" s="531">
        <f>VLOOKUP(FeldLambdaZBez,Liste_Unterkonstruktion,2,FALSE)</f>
        <v>0</v>
      </c>
      <c r="C39" s="532"/>
    </row>
    <row r="40" spans="1:10" ht="15.75" thickBot="1">
      <c r="A40" s="533"/>
      <c r="B40" s="534">
        <f>VLOOKUP(FeldLambdaZBez_V2,Liste_Unterkonstruktion,2,FALSE)</f>
        <v>0</v>
      </c>
      <c r="C40" s="535"/>
    </row>
    <row r="43" spans="1:10">
      <c r="A43" s="2" t="s">
        <v>12</v>
      </c>
    </row>
    <row r="45" spans="1:10" ht="13.5" thickBot="1">
      <c r="A45" s="577" t="s">
        <v>641</v>
      </c>
      <c r="H45" s="2" t="s">
        <v>604</v>
      </c>
    </row>
    <row r="46" spans="1:10" s="2" customFormat="1">
      <c r="A46" s="578" t="str">
        <f>Sprache!F162</f>
        <v>Art der Oberfläche</v>
      </c>
      <c r="B46" s="579" t="s">
        <v>130</v>
      </c>
      <c r="F46" s="28"/>
      <c r="G46" s="28"/>
      <c r="H46" s="7" t="str">
        <f>Sprache!F162</f>
        <v>Art der Oberfläche</v>
      </c>
      <c r="I46" s="10" t="s">
        <v>130</v>
      </c>
    </row>
    <row r="47" spans="1:10">
      <c r="A47" s="580" t="str">
        <f>Sprache!F163</f>
        <v>Keine Ummantelung</v>
      </c>
      <c r="B47" s="581">
        <v>0.9</v>
      </c>
      <c r="F47" s="21"/>
      <c r="G47" s="498"/>
      <c r="H47" s="72" t="str">
        <f>Sprache!F250</f>
        <v>keine Ummantelung</v>
      </c>
      <c r="I47" s="73">
        <v>0.9</v>
      </c>
      <c r="J47" s="577"/>
    </row>
    <row r="48" spans="1:10">
      <c r="A48" s="580" t="str">
        <f>Sprache!F164</f>
        <v>Aluminium eloxiert</v>
      </c>
      <c r="B48" s="581">
        <v>0.8</v>
      </c>
      <c r="F48" s="21"/>
      <c r="G48" s="498"/>
      <c r="H48" s="72" t="str">
        <f>Sprache!F251</f>
        <v xml:space="preserve">PVC </v>
      </c>
      <c r="I48" s="73">
        <v>0.9</v>
      </c>
      <c r="J48" s="577"/>
    </row>
    <row r="49" spans="1:10">
      <c r="A49" s="580" t="str">
        <f>Sprache!F165</f>
        <v>Aluminium oxydiert</v>
      </c>
      <c r="B49" s="581">
        <v>0.15</v>
      </c>
      <c r="F49" s="21"/>
      <c r="G49" s="498"/>
      <c r="H49" s="72" t="str">
        <f>Sprache!F252</f>
        <v>ALU-PET</v>
      </c>
      <c r="I49" s="73">
        <v>0.35</v>
      </c>
      <c r="J49" s="577"/>
    </row>
    <row r="50" spans="1:10">
      <c r="A50" s="580" t="str">
        <f>Sprache!F166</f>
        <v>Aluminium stark oxydiert</v>
      </c>
      <c r="B50" s="581">
        <v>0.2</v>
      </c>
      <c r="F50" s="21"/>
      <c r="G50" s="21"/>
      <c r="H50" s="72" t="str">
        <f>Sprache!F253</f>
        <v>ALU Grobkorn</v>
      </c>
      <c r="I50" s="73">
        <v>0.35</v>
      </c>
    </row>
    <row r="51" spans="1:10">
      <c r="A51" s="580" t="str">
        <f>Sprache!F167</f>
        <v>Aluminium walzblank</v>
      </c>
      <c r="B51" s="581">
        <v>0.05</v>
      </c>
      <c r="F51" s="21"/>
      <c r="G51" s="21"/>
      <c r="H51" s="72" t="str">
        <f>Sprache!F254</f>
        <v>nicht rostendes CrNi-Stahlblech</v>
      </c>
      <c r="I51" s="73">
        <v>0.15</v>
      </c>
    </row>
    <row r="52" spans="1:10">
      <c r="A52" s="580" t="str">
        <f>Sprache!F168</f>
        <v>Berührungsschutz, metallisch</v>
      </c>
      <c r="B52" s="581">
        <v>0.15</v>
      </c>
      <c r="F52" s="21"/>
      <c r="G52" s="21"/>
      <c r="H52" s="72" t="str">
        <f>Sprache!F255</f>
        <v>Aluminium walzblank</v>
      </c>
      <c r="I52" s="73">
        <v>0.05</v>
      </c>
    </row>
    <row r="53" spans="1:10">
      <c r="A53" s="580" t="str">
        <f>Sprache!F169</f>
        <v>Berührungsschutz, nicht metallisch</v>
      </c>
      <c r="B53" s="581">
        <v>0.9</v>
      </c>
      <c r="F53" s="21"/>
      <c r="G53" s="21"/>
      <c r="H53" s="72" t="str">
        <f>Sprache!F256</f>
        <v>Stahlblech gerostet</v>
      </c>
      <c r="I53" s="73">
        <v>0.6</v>
      </c>
    </row>
    <row r="54" spans="1:10">
      <c r="A54" s="580" t="str">
        <f>Sprache!F170</f>
        <v>nicht rostendes CrNi-Stahlblech</v>
      </c>
      <c r="B54" s="581">
        <v>0.15</v>
      </c>
      <c r="F54" s="21"/>
      <c r="G54" s="498"/>
      <c r="H54" s="72" t="str">
        <f>Sprache!F257</f>
        <v>Stahlblech verzinkt</v>
      </c>
      <c r="I54" s="73">
        <v>0.3</v>
      </c>
    </row>
    <row r="55" spans="1:10">
      <c r="A55" s="580" t="str">
        <f>Sprache!F171</f>
        <v>Stahlblech farbbeschichtet</v>
      </c>
      <c r="B55" s="581">
        <v>0.9</v>
      </c>
      <c r="F55" s="21"/>
      <c r="G55" s="498"/>
      <c r="H55" s="72" t="str">
        <f>Sprache!F258</f>
        <v>Stahlblech farbbeschichtet</v>
      </c>
      <c r="I55" s="73">
        <v>0.9</v>
      </c>
    </row>
    <row r="56" spans="1:10">
      <c r="A56" s="580" t="str">
        <f>Sprache!F172</f>
        <v>Stahlblech gerostet</v>
      </c>
      <c r="B56" s="581">
        <v>0.6</v>
      </c>
      <c r="F56" s="21"/>
      <c r="G56" s="498"/>
      <c r="H56" s="72" t="str">
        <f>Sprache!F259</f>
        <v>Stahlblech mit Korrosionsanstrich</v>
      </c>
      <c r="I56" s="73">
        <v>0.9</v>
      </c>
    </row>
    <row r="57" spans="1:10">
      <c r="A57" s="580" t="str">
        <f>Sprache!F173</f>
        <v>Stahlblech stark angerostet</v>
      </c>
      <c r="B57" s="581">
        <v>0.7</v>
      </c>
      <c r="F57" s="21"/>
      <c r="G57" s="498"/>
      <c r="H57" s="72" t="str">
        <f>Sprache!F260</f>
        <v>Metallisch (sauber)</v>
      </c>
      <c r="I57" s="73">
        <v>0.15</v>
      </c>
    </row>
    <row r="58" spans="1:10">
      <c r="A58" s="580" t="str">
        <f>Sprache!F174</f>
        <v>Stahlblech verzinkt, blank</v>
      </c>
      <c r="B58" s="581">
        <v>0.25</v>
      </c>
      <c r="H58" s="72" t="str">
        <f>Sprache!F261</f>
        <v>Metallisch (verstaubt)</v>
      </c>
      <c r="I58" s="73">
        <v>0.35</v>
      </c>
    </row>
    <row r="59" spans="1:10" ht="15">
      <c r="A59" s="580" t="str">
        <f>Sprache!F175</f>
        <v>Stahlblech verzinkt, verstaubt</v>
      </c>
      <c r="B59" s="581">
        <v>0.35</v>
      </c>
      <c r="H59" s="530"/>
      <c r="I59" s="532">
        <f>VLOOKUP(FeldEmissionsgradUmmantelungBez,Liste_EmissionsgradOberfläche,2,FALSE)</f>
        <v>0.9</v>
      </c>
    </row>
    <row r="60" spans="1:10" ht="15">
      <c r="A60" s="580" t="str">
        <f>Sprache!F176</f>
        <v>Ummantelung metallisch neu</v>
      </c>
      <c r="B60" s="581">
        <v>0.15</v>
      </c>
      <c r="H60" s="530"/>
      <c r="I60" s="532">
        <f>VLOOKUP(FeldEmissionsgradUmmantelungBez_V2,Liste_EmissionsgradOberfläche,2,FALSE)</f>
        <v>0.9</v>
      </c>
    </row>
    <row r="61" spans="1:10">
      <c r="A61" s="580" t="str">
        <f>Sprache!F177</f>
        <v>Ummantelung nicht metallisch (z.B. PVC)</v>
      </c>
      <c r="B61" s="581">
        <v>0.9</v>
      </c>
      <c r="H61" s="72"/>
      <c r="I61" s="73"/>
    </row>
    <row r="62" spans="1:10">
      <c r="A62" s="580" t="str">
        <f>Sprache!F178</f>
        <v>Ummantelung metallisch, betriebszustand (verstaubt)</v>
      </c>
      <c r="B62" s="581">
        <v>0.35</v>
      </c>
      <c r="H62" s="72"/>
      <c r="I62" s="73"/>
    </row>
    <row r="63" spans="1:10">
      <c r="A63" s="580" t="str">
        <f>Sprache!F179</f>
        <v>Ummantelung nicht metallisch (Wärmeschutz)</v>
      </c>
      <c r="B63" s="581">
        <v>0.9</v>
      </c>
      <c r="H63" s="72"/>
      <c r="I63" s="73"/>
    </row>
    <row r="64" spans="1:10" ht="13.5" thickBot="1">
      <c r="A64" s="575"/>
      <c r="B64" s="576"/>
      <c r="H64" s="70"/>
      <c r="I64" s="9"/>
    </row>
    <row r="67" spans="1:3">
      <c r="A67" s="2" t="s">
        <v>28</v>
      </c>
    </row>
    <row r="68" spans="1:3" ht="13.5" thickBot="1"/>
    <row r="69" spans="1:3" s="2" customFormat="1">
      <c r="A69" s="7" t="str">
        <f>Sprache!F180</f>
        <v>Wärmebrücken</v>
      </c>
      <c r="B69" s="11" t="str">
        <f>Sprache!F185</f>
        <v>Zuschlag [%]</v>
      </c>
      <c r="C69" s="8"/>
    </row>
    <row r="70" spans="1:3">
      <c r="A70" s="3" t="str">
        <f>Sprache!F181</f>
        <v>Keine</v>
      </c>
      <c r="B70" s="5">
        <v>0</v>
      </c>
      <c r="C70" s="12"/>
    </row>
    <row r="71" spans="1:3">
      <c r="A71" s="3" t="str">
        <f>Sprache!F182</f>
        <v>Wenige</v>
      </c>
      <c r="B71" s="5">
        <v>0.2</v>
      </c>
      <c r="C71" s="12"/>
    </row>
    <row r="72" spans="1:3">
      <c r="A72" s="3" t="str">
        <f>Sprache!F183</f>
        <v>Übliche</v>
      </c>
      <c r="B72" s="5">
        <v>1</v>
      </c>
      <c r="C72" s="12"/>
    </row>
    <row r="73" spans="1:3">
      <c r="A73" s="3" t="str">
        <f>Sprache!F184</f>
        <v>Viele</v>
      </c>
      <c r="B73" s="5">
        <v>5</v>
      </c>
      <c r="C73" s="12"/>
    </row>
    <row r="74" spans="1:3" ht="15">
      <c r="A74" s="530"/>
      <c r="B74" s="531">
        <f>VLOOKUP(FeldWBRBez,Liste_WBR,2,FALSE)</f>
        <v>0</v>
      </c>
      <c r="C74" s="532"/>
    </row>
    <row r="75" spans="1:3" ht="15.75" thickBot="1">
      <c r="A75" s="533"/>
      <c r="B75" s="534">
        <f>VLOOKUP(FeldWBRBez_V2,Liste_WBR,2,FALSE)</f>
        <v>0</v>
      </c>
      <c r="C75" s="535"/>
    </row>
    <row r="78" spans="1:3">
      <c r="A78" s="2" t="s">
        <v>34</v>
      </c>
    </row>
    <row r="79" spans="1:3" ht="13.5" thickBot="1"/>
    <row r="80" spans="1:3" s="2" customFormat="1">
      <c r="A80" s="7" t="str">
        <f>Sprache!F186</f>
        <v>Material</v>
      </c>
      <c r="B80" s="11" t="str">
        <f>Sprache!F199</f>
        <v>äqui. L-Dicke [m]</v>
      </c>
      <c r="C80" s="8" t="str">
        <f>Sprache!F200</f>
        <v>Dicke [mm]</v>
      </c>
    </row>
    <row r="81" spans="1:9">
      <c r="A81" s="13" t="str">
        <f>Sprache!F187</f>
        <v>Keine</v>
      </c>
      <c r="B81" s="4">
        <v>0</v>
      </c>
      <c r="C81" s="15">
        <v>0</v>
      </c>
    </row>
    <row r="82" spans="1:9">
      <c r="A82" s="72" t="str">
        <f>Sprache!F198</f>
        <v>PIR ALU-Pet - Folie</v>
      </c>
      <c r="B82" s="4">
        <v>1500</v>
      </c>
      <c r="C82" s="15">
        <v>0.05</v>
      </c>
    </row>
    <row r="83" spans="1:9">
      <c r="A83" s="72" t="str">
        <f>Sprache!F193</f>
        <v>Folien, ALU 0.1 mm dick, Stösse überklebt</v>
      </c>
      <c r="B83" s="4">
        <v>400</v>
      </c>
      <c r="C83" s="15">
        <v>0.1</v>
      </c>
    </row>
    <row r="84" spans="1:9">
      <c r="A84" s="72" t="str">
        <f>Sprache!F192</f>
        <v>Klebebänder, ALU 0.05 mm dick</v>
      </c>
      <c r="B84" s="4">
        <v>100</v>
      </c>
      <c r="C84" s="15">
        <v>0.05</v>
      </c>
    </row>
    <row r="85" spans="1:9">
      <c r="A85" s="13" t="str">
        <f>Sprache!F191</f>
        <v>Klebebänder, PE 0.4 mm dick</v>
      </c>
      <c r="B85" s="4">
        <v>10</v>
      </c>
      <c r="C85" s="15">
        <v>0.4</v>
      </c>
    </row>
    <row r="86" spans="1:9">
      <c r="A86" s="13" t="str">
        <f>Sprache!F194</f>
        <v>Blechummantelungen, Sicken usw. nicht gedichtet</v>
      </c>
      <c r="B86" s="4">
        <v>5</v>
      </c>
      <c r="C86" s="15">
        <v>1</v>
      </c>
    </row>
    <row r="87" spans="1:9">
      <c r="A87" s="13" t="str">
        <f>Sprache!F195</f>
        <v>Blechummantelungen, Sicken usw. gedichtet</v>
      </c>
      <c r="B87" s="4">
        <v>10</v>
      </c>
      <c r="C87" s="15">
        <v>1</v>
      </c>
    </row>
    <row r="88" spans="1:9">
      <c r="A88" s="13" t="str">
        <f>Sprache!F196</f>
        <v>Flüssigkunststoffe, Trockenschichtdicke (50;2)</v>
      </c>
      <c r="B88" s="4">
        <v>50</v>
      </c>
      <c r="C88" s="15">
        <v>2</v>
      </c>
      <c r="G88" s="490"/>
      <c r="H88" s="490"/>
      <c r="I88" s="490"/>
    </row>
    <row r="89" spans="1:9">
      <c r="A89" s="13" t="str">
        <f>Sprache!F197</f>
        <v>Flüssigkunststoffe, Trockenschichtdicke (20;1)</v>
      </c>
      <c r="B89" s="4">
        <v>20</v>
      </c>
      <c r="C89" s="15">
        <v>1</v>
      </c>
    </row>
    <row r="90" spans="1:9">
      <c r="A90" s="13" t="str">
        <f>Sprache!F188</f>
        <v>Bitumenbeschichtungen, Trockenschichtdicke (10;1)</v>
      </c>
      <c r="B90" s="4">
        <v>10</v>
      </c>
      <c r="C90" s="15">
        <v>1</v>
      </c>
      <c r="G90" s="24"/>
      <c r="H90" s="16"/>
      <c r="I90" s="16"/>
    </row>
    <row r="91" spans="1:9">
      <c r="A91" s="13" t="str">
        <f>Sprache!F189</f>
        <v>Bitumenbeschichtungen, Trockenschichtdicke (50;2)</v>
      </c>
      <c r="B91" s="4">
        <v>50</v>
      </c>
      <c r="C91" s="15">
        <v>2</v>
      </c>
      <c r="G91" s="24"/>
      <c r="H91" s="16"/>
      <c r="I91" s="16"/>
    </row>
    <row r="92" spans="1:9" ht="13.5" thickBot="1">
      <c r="A92" s="70" t="str">
        <f>Sprache!F190</f>
        <v>Bitumenbeschichtungen, Trockenschichtdicke (100;3)</v>
      </c>
      <c r="B92" s="500">
        <v>100</v>
      </c>
      <c r="C92" s="501">
        <v>3</v>
      </c>
      <c r="G92" s="24"/>
      <c r="H92" s="16"/>
      <c r="I92" s="16"/>
    </row>
    <row r="93" spans="1:9" ht="15">
      <c r="A93" s="536"/>
      <c r="B93" s="536">
        <f>VLOOKUP(FeldDampfbremse,Liste_Dampfbremse,2,FALSE)</f>
        <v>0</v>
      </c>
      <c r="C93" s="536">
        <f>VLOOKUP(FeldDampfbremse,Liste_Dampfbremse,3,FALSE)</f>
        <v>0</v>
      </c>
    </row>
    <row r="94" spans="1:9" ht="15">
      <c r="A94" s="537"/>
      <c r="B94" s="537">
        <f>VLOOKUP(FeldDampfbremse_V2,Liste_Dampfbremse,2,FALSE)</f>
        <v>0</v>
      </c>
      <c r="C94" s="537">
        <f>VLOOKUP(FeldDampfbremse_V2,Liste_Dampfbremse,3,FALSE)</f>
        <v>0</v>
      </c>
      <c r="H94" s="71"/>
      <c r="I94" s="244"/>
    </row>
    <row r="96" spans="1:9">
      <c r="A96" s="18" t="s">
        <v>209</v>
      </c>
      <c r="B96" s="16"/>
      <c r="C96" s="16"/>
      <c r="D96" s="16"/>
      <c r="E96" s="16"/>
    </row>
    <row r="97" spans="1:9" ht="13.5" thickBot="1">
      <c r="A97" s="16"/>
      <c r="B97" s="24" t="s">
        <v>246</v>
      </c>
      <c r="C97" s="24"/>
      <c r="D97" s="16"/>
      <c r="E97" s="16"/>
      <c r="F97" s="16"/>
      <c r="H97" s="24" t="s">
        <v>618</v>
      </c>
    </row>
    <row r="98" spans="1:9" s="2" customFormat="1" ht="13.5" thickBot="1">
      <c r="A98" s="289" t="str">
        <f>Sprache!F201</f>
        <v>Energieträger</v>
      </c>
      <c r="B98" s="298" t="str">
        <f>Sprache!F207</f>
        <v>η oder JAZ [-]</v>
      </c>
      <c r="C98" s="298" t="str">
        <f>Sprache!F208</f>
        <v>THG-Emissionen [kg CO₂/kWh]</v>
      </c>
      <c r="D98" s="298" t="str">
        <f>Sprache!F209</f>
        <v>Preis Energieträger</v>
      </c>
      <c r="E98" s="299" t="str">
        <f>Sprache!F210</f>
        <v>Einheit</v>
      </c>
      <c r="F98" s="81"/>
      <c r="G98" s="81"/>
      <c r="H98" s="81"/>
      <c r="I98" s="81"/>
    </row>
    <row r="99" spans="1:9" s="2" customFormat="1">
      <c r="A99" s="292" t="str">
        <f>Sprache!F202</f>
        <v>Heizöl</v>
      </c>
      <c r="B99" s="293">
        <v>0.85</v>
      </c>
      <c r="C99" s="294">
        <f>0.082*3.6</f>
        <v>0.29520000000000002</v>
      </c>
      <c r="D99" s="300">
        <v>100</v>
      </c>
      <c r="E99" s="301" t="s">
        <v>716</v>
      </c>
      <c r="F99" s="286">
        <f>FeldEnergiepreis/(H99*100)</f>
        <v>0.1</v>
      </c>
      <c r="G99" s="18"/>
      <c r="H99" s="24">
        <v>10</v>
      </c>
      <c r="I99" s="24" t="s">
        <v>397</v>
      </c>
    </row>
    <row r="100" spans="1:9">
      <c r="A100" s="290" t="str">
        <f>Sprache!F203</f>
        <v>Erdgas</v>
      </c>
      <c r="B100" s="287">
        <v>0.85</v>
      </c>
      <c r="C100" s="288">
        <f>0.067*3.6</f>
        <v>0.24120000000000003</v>
      </c>
      <c r="D100" s="302">
        <v>0.7</v>
      </c>
      <c r="E100" s="303" t="s">
        <v>396</v>
      </c>
      <c r="F100" s="286">
        <f>FeldEnergiepreis/(H100)</f>
        <v>10</v>
      </c>
      <c r="G100" s="16"/>
      <c r="H100" s="16">
        <v>10</v>
      </c>
      <c r="I100" s="24" t="s">
        <v>398</v>
      </c>
    </row>
    <row r="101" spans="1:9">
      <c r="A101" s="290" t="str">
        <f>Sprache!F204</f>
        <v>Strom (CH-Mix) Luft-Wasser Wärmepumpe</v>
      </c>
      <c r="B101" s="287">
        <v>2.8</v>
      </c>
      <c r="C101" s="288">
        <f>0.043*3.6</f>
        <v>0.15479999999999999</v>
      </c>
      <c r="D101" s="302">
        <v>0.2</v>
      </c>
      <c r="E101" s="303" t="s">
        <v>212</v>
      </c>
      <c r="F101" s="286">
        <f>FeldEnergiepreis/(H101)</f>
        <v>100</v>
      </c>
      <c r="G101" s="16"/>
      <c r="H101" s="16">
        <v>1</v>
      </c>
      <c r="I101" s="24" t="s">
        <v>400</v>
      </c>
    </row>
    <row r="102" spans="1:9">
      <c r="A102" s="290" t="str">
        <f>Sprache!F205</f>
        <v>Strom (CH-Mix) Wasser,Sole-Wasser Wärmepumpe</v>
      </c>
      <c r="B102" s="287">
        <v>3.4</v>
      </c>
      <c r="C102" s="288">
        <f>0.043*3.6</f>
        <v>0.15479999999999999</v>
      </c>
      <c r="D102" s="302">
        <v>0.2</v>
      </c>
      <c r="E102" s="303" t="s">
        <v>212</v>
      </c>
      <c r="F102" s="286">
        <f>FeldEnergiepreis/(H102)</f>
        <v>100</v>
      </c>
      <c r="G102" s="16"/>
      <c r="H102" s="16">
        <v>1</v>
      </c>
      <c r="I102" s="24" t="s">
        <v>400</v>
      </c>
    </row>
    <row r="103" spans="1:9" ht="13.5" thickBot="1">
      <c r="A103" s="295" t="str">
        <f>Sprache!F206</f>
        <v>Pellets</v>
      </c>
      <c r="B103" s="296">
        <v>0.7</v>
      </c>
      <c r="C103" s="297">
        <v>3.5999999999999997E-2</v>
      </c>
      <c r="D103" s="492">
        <v>40</v>
      </c>
      <c r="E103" s="304" t="s">
        <v>617</v>
      </c>
      <c r="F103" s="286">
        <f>FeldEnergiepreis/(H103*100)</f>
        <v>0.2</v>
      </c>
      <c r="G103" s="16"/>
      <c r="H103" s="22">
        <f>18/3.6</f>
        <v>5</v>
      </c>
      <c r="I103" s="24" t="s">
        <v>399</v>
      </c>
    </row>
    <row r="104" spans="1:9" ht="15">
      <c r="A104" s="537"/>
      <c r="B104" s="537">
        <f>VLOOKUP(FeldEnergietraeger,Liste_Energietraeger,2,FALSE)</f>
        <v>0.85</v>
      </c>
      <c r="C104" s="537">
        <f>VLOOKUP(FeldEnergietraeger,Liste_Energietraeger,3,FALSE)</f>
        <v>0.29520000000000002</v>
      </c>
      <c r="D104" s="537">
        <f>VLOOKUP(FeldEnergietraeger,Liste_Energietraeger,4,FALSE)</f>
        <v>100</v>
      </c>
      <c r="E104" s="537"/>
      <c r="F104" s="16"/>
      <c r="G104" s="16"/>
      <c r="H104" s="16"/>
      <c r="I104" s="16"/>
    </row>
    <row r="105" spans="1:9" ht="15">
      <c r="A105" s="537"/>
      <c r="B105" s="537">
        <f>VLOOKUP(FeldEnergietraeger_V2,Liste_Energietraeger,2,FALSE)</f>
        <v>0.85</v>
      </c>
      <c r="C105" s="537">
        <f>VLOOKUP(FeldEnergietraeger_V2,Liste_Energietraeger,3,FALSE)</f>
        <v>0.29520000000000002</v>
      </c>
      <c r="D105" s="537">
        <f>VLOOKUP(FeldEnergietraeger,Liste_Energietraeger,4,FALSE)</f>
        <v>100</v>
      </c>
      <c r="E105" s="537"/>
      <c r="F105" s="16"/>
      <c r="G105" s="16"/>
      <c r="H105" s="16"/>
      <c r="I105" s="16"/>
    </row>
    <row r="106" spans="1:9" ht="13.5" thickBot="1">
      <c r="A106" s="18" t="s">
        <v>403</v>
      </c>
      <c r="B106" s="16"/>
      <c r="C106" s="16"/>
      <c r="D106" s="16"/>
      <c r="E106" s="16"/>
      <c r="F106" s="16"/>
      <c r="G106" s="16"/>
      <c r="H106" s="16"/>
      <c r="I106" s="16"/>
    </row>
    <row r="107" spans="1:9" ht="13.5" thickBot="1">
      <c r="A107" s="308" t="str">
        <f>Sprache!F266</f>
        <v>Amortisationszeit</v>
      </c>
      <c r="B107" s="616" t="str">
        <f>Sprache!F214</f>
        <v>Jahre</v>
      </c>
      <c r="C107" s="16"/>
      <c r="D107" s="16"/>
      <c r="E107" s="16"/>
      <c r="F107" s="16"/>
      <c r="G107" s="16"/>
      <c r="H107" s="16"/>
      <c r="I107" s="16"/>
    </row>
    <row r="108" spans="1:9">
      <c r="A108" s="305" t="str">
        <f>Sprache!F211</f>
        <v>Kurz</v>
      </c>
      <c r="B108" s="617">
        <v>0.5</v>
      </c>
      <c r="C108" s="16"/>
      <c r="D108" s="16"/>
      <c r="E108" s="16"/>
      <c r="F108" s="16"/>
      <c r="G108" s="16"/>
      <c r="H108" s="16"/>
      <c r="I108" s="16"/>
    </row>
    <row r="109" spans="1:9">
      <c r="A109" s="306" t="str">
        <f>Sprache!F212</f>
        <v>Mittel</v>
      </c>
      <c r="B109" s="618">
        <v>1.5</v>
      </c>
      <c r="C109" s="16"/>
      <c r="D109" s="16"/>
      <c r="E109" s="16"/>
      <c r="F109" s="16"/>
      <c r="G109" s="16"/>
      <c r="H109" s="16"/>
      <c r="I109" s="16"/>
    </row>
    <row r="110" spans="1:9" ht="13.5" thickBot="1">
      <c r="A110" s="307" t="str">
        <f>Sprache!F213</f>
        <v>Lang</v>
      </c>
      <c r="B110" s="619">
        <v>3</v>
      </c>
      <c r="C110" s="16"/>
      <c r="D110" s="16"/>
      <c r="E110" s="16"/>
      <c r="F110" s="16"/>
      <c r="G110" s="16"/>
      <c r="H110" s="16"/>
      <c r="I110" s="16"/>
    </row>
  </sheetData>
  <sheetProtection password="DD65" sheet="1" objects="1" scenarios="1"/>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TBAmortisation">
    <tabColor rgb="FF92D050"/>
  </sheetPr>
  <dimension ref="A1:AF127"/>
  <sheetViews>
    <sheetView workbookViewId="0">
      <selection activeCell="G5" sqref="G5"/>
    </sheetView>
  </sheetViews>
  <sheetFormatPr baseColWidth="10" defaultRowHeight="12.75"/>
  <cols>
    <col min="1" max="1" width="34.28515625" bestFit="1" customWidth="1"/>
    <col min="2" max="2" width="12.85546875" bestFit="1" customWidth="1"/>
    <col min="3" max="3" width="15.5703125" bestFit="1" customWidth="1"/>
    <col min="4" max="4" width="19.140625" bestFit="1" customWidth="1"/>
    <col min="5" max="5" width="2.85546875" customWidth="1"/>
    <col min="6" max="6" width="13.140625" bestFit="1" customWidth="1"/>
    <col min="8" max="8" width="17.28515625" bestFit="1" customWidth="1"/>
  </cols>
  <sheetData>
    <row r="1" spans="1:10" ht="16.5" thickBot="1">
      <c r="A1" s="82"/>
      <c r="B1" s="82"/>
      <c r="C1" s="83" t="str">
        <f>Grundlagen!J10</f>
        <v>PIR - Isolierung</v>
      </c>
      <c r="D1" s="83" t="str">
        <f>Grundlagen!L10</f>
        <v>Vergleichsvariante</v>
      </c>
      <c r="E1" s="256"/>
      <c r="F1" s="257"/>
      <c r="G1" s="84"/>
      <c r="H1" s="84"/>
      <c r="I1" s="84"/>
    </row>
    <row r="2" spans="1:10" ht="15.75">
      <c r="A2" s="84"/>
      <c r="B2" s="84"/>
      <c r="C2" s="85"/>
      <c r="D2" s="85"/>
      <c r="E2" s="84"/>
      <c r="F2" s="86"/>
      <c r="G2" s="84"/>
      <c r="H2" s="84"/>
      <c r="I2" s="84"/>
    </row>
    <row r="3" spans="1:10" ht="15">
      <c r="A3" s="87" t="s">
        <v>381</v>
      </c>
      <c r="B3" s="84"/>
      <c r="C3" s="84"/>
      <c r="D3" s="84"/>
      <c r="E3" s="84"/>
      <c r="F3" s="84"/>
      <c r="G3" s="84"/>
      <c r="H3" s="84"/>
      <c r="I3" s="84"/>
    </row>
    <row r="4" spans="1:10">
      <c r="A4" s="88" t="s">
        <v>220</v>
      </c>
      <c r="B4" s="89" t="s">
        <v>221</v>
      </c>
      <c r="C4" s="265">
        <f>FeldLaengeRohrleitung</f>
        <v>100</v>
      </c>
      <c r="D4" s="266">
        <f>FeldLaengeRohrleitung_V2</f>
        <v>100</v>
      </c>
      <c r="E4" s="84"/>
      <c r="F4" s="258"/>
      <c r="G4" s="84"/>
      <c r="H4" s="84"/>
      <c r="I4" s="84"/>
    </row>
    <row r="5" spans="1:10">
      <c r="A5" s="90" t="s">
        <v>367</v>
      </c>
      <c r="B5" s="91" t="s">
        <v>223</v>
      </c>
      <c r="C5" s="267">
        <f>ROUND(FeldNutzungszeitAnlage,0)</f>
        <v>30</v>
      </c>
      <c r="D5" s="268">
        <f>ROUND(FeldNutzungszeitAnlage_V2,0)</f>
        <v>30</v>
      </c>
      <c r="E5" s="84"/>
      <c r="F5" s="258"/>
      <c r="G5" s="84"/>
      <c r="H5" s="84"/>
      <c r="I5" s="84"/>
    </row>
    <row r="6" spans="1:10">
      <c r="A6" s="90" t="s">
        <v>222</v>
      </c>
      <c r="B6" s="91" t="s">
        <v>223</v>
      </c>
      <c r="C6" s="267">
        <f>FeldAmortisationIsolierung</f>
        <v>1.5</v>
      </c>
      <c r="D6" s="268">
        <f>FeldAmortisationIsolierung_V2</f>
        <v>1.5</v>
      </c>
      <c r="E6" s="84"/>
      <c r="F6" s="258"/>
      <c r="G6" s="84"/>
      <c r="H6" s="84"/>
      <c r="I6" s="84"/>
    </row>
    <row r="7" spans="1:10">
      <c r="A7" s="245" t="s">
        <v>368</v>
      </c>
      <c r="B7" s="92" t="s">
        <v>223</v>
      </c>
      <c r="C7" s="269">
        <f>C5-C6</f>
        <v>28.5</v>
      </c>
      <c r="D7" s="269">
        <f>D5-D6</f>
        <v>28.5</v>
      </c>
      <c r="E7" s="84"/>
      <c r="F7" s="258"/>
      <c r="G7" s="84"/>
      <c r="H7" s="84"/>
      <c r="I7" s="84"/>
    </row>
    <row r="8" spans="1:10">
      <c r="A8" s="84"/>
      <c r="B8" s="84"/>
      <c r="C8" s="84"/>
      <c r="D8" s="84"/>
      <c r="E8" s="84"/>
      <c r="F8" s="259"/>
      <c r="G8" s="84"/>
      <c r="H8" s="84"/>
      <c r="I8" s="84"/>
    </row>
    <row r="9" spans="1:10" ht="15">
      <c r="A9" s="87" t="s">
        <v>231</v>
      </c>
      <c r="B9" s="93"/>
      <c r="C9" s="84"/>
      <c r="D9" s="84"/>
      <c r="E9" s="84"/>
      <c r="F9" s="260" t="s">
        <v>378</v>
      </c>
      <c r="G9" s="84"/>
      <c r="I9" s="84"/>
      <c r="J9" s="71"/>
    </row>
    <row r="10" spans="1:10" ht="15">
      <c r="A10" s="94" t="s">
        <v>371</v>
      </c>
      <c r="B10" s="95" t="s">
        <v>226</v>
      </c>
      <c r="C10" s="271">
        <f>IF(FeldMediumstemperatur&gt;FeldUmgebungstemperatur,RWWärmestromRadWBR*FeldLaengeRohrleitung/1000*FeldBetriebszeitTag*30*FeldBetriebszeitJahr,RKWärmestromRadWBR*FeldLaengeRohrleitung/1000*FeldBetriebszeitTag*30*FeldBetriebszeitJahr)</f>
        <v>6154.2057952880859</v>
      </c>
      <c r="D10" s="272">
        <f>IF(FeldMediumstemperatur_V2&gt;FeldUmgebungstemperatur_V2,RWWärmestromRadWBR_V2*FeldLaengeRohrleitung_V2/1000*FeldBetriebszeitTag_V2*30*FeldBetriebszeitJahr_V2,RKWärmestromRadWBR_V2*FeldLaengeRohrleitung_V2/1000*FeldBetriebszeitTag_V2*30*FeldBetriebszeitJahr_V2)</f>
        <v>7178.5689697265625</v>
      </c>
      <c r="E10" s="84"/>
      <c r="F10" s="255">
        <f>(D10*D5)-(C10*C5)</f>
        <v>30730.895233154297</v>
      </c>
      <c r="G10" s="84" t="s">
        <v>374</v>
      </c>
    </row>
    <row r="11" spans="1:10">
      <c r="A11" s="96" t="s">
        <v>227</v>
      </c>
      <c r="B11" s="97" t="s">
        <v>228</v>
      </c>
      <c r="C11" s="273">
        <f>FeldWirkungsgrad</f>
        <v>0.85</v>
      </c>
      <c r="D11" s="274">
        <f>C11</f>
        <v>0.85</v>
      </c>
      <c r="E11" s="84"/>
      <c r="F11" s="244"/>
    </row>
    <row r="12" spans="1:10">
      <c r="A12" s="96" t="s">
        <v>229</v>
      </c>
      <c r="B12" s="97" t="s">
        <v>226</v>
      </c>
      <c r="C12" s="275">
        <f>C10/C11</f>
        <v>7240.2421121036305</v>
      </c>
      <c r="D12" s="276">
        <f>D10/D11</f>
        <v>8445.3752585018392</v>
      </c>
      <c r="E12" s="84"/>
      <c r="F12" s="244"/>
      <c r="G12" s="84"/>
    </row>
    <row r="13" spans="1:10">
      <c r="A13" s="96" t="s">
        <v>210</v>
      </c>
      <c r="B13" s="97" t="s">
        <v>230</v>
      </c>
      <c r="C13" s="277">
        <f>VLOOKUP(FeldEnergietraeger, 'Weitere Werte'!A99:F103,6,FALSE)</f>
        <v>0.1</v>
      </c>
      <c r="D13" s="278">
        <f>C13</f>
        <v>0.1</v>
      </c>
      <c r="E13" s="84"/>
      <c r="F13" s="244"/>
      <c r="G13" s="84"/>
    </row>
    <row r="14" spans="1:10">
      <c r="A14" s="96" t="s">
        <v>211</v>
      </c>
      <c r="B14" s="97" t="s">
        <v>224</v>
      </c>
      <c r="C14" s="279">
        <f>FeldEnergiepreissteigerung</f>
        <v>1.5</v>
      </c>
      <c r="D14" s="280">
        <f>FeldEnergiepreissteigerung_V2</f>
        <v>1.5</v>
      </c>
      <c r="E14" s="84"/>
      <c r="F14" s="244"/>
      <c r="G14" s="84"/>
    </row>
    <row r="15" spans="1:10">
      <c r="A15" s="96" t="s">
        <v>231</v>
      </c>
      <c r="B15" s="97" t="s">
        <v>225</v>
      </c>
      <c r="C15" s="275">
        <f>C12*C13</f>
        <v>724.02421121036309</v>
      </c>
      <c r="D15" s="276">
        <f>D12*D13</f>
        <v>844.53752585018401</v>
      </c>
      <c r="E15" s="84"/>
      <c r="F15" s="261" t="s">
        <v>379</v>
      </c>
      <c r="G15" s="84"/>
    </row>
    <row r="16" spans="1:10" ht="15">
      <c r="A16" s="241" t="s">
        <v>232</v>
      </c>
      <c r="B16" s="98" t="s">
        <v>228</v>
      </c>
      <c r="C16" s="281">
        <f ca="1">C15*$C$23</f>
        <v>913.24587385922564</v>
      </c>
      <c r="D16" s="282">
        <f ca="1">D15*$D$23</f>
        <v>1065.2549995705451</v>
      </c>
      <c r="E16" s="84"/>
      <c r="F16" s="255">
        <f ca="1">(D12*D13*D23*D7)-(C12*C13*C23*C7)</f>
        <v>4332.2600827726055</v>
      </c>
      <c r="G16" s="84" t="s">
        <v>375</v>
      </c>
    </row>
    <row r="17" spans="1:32">
      <c r="A17" s="84"/>
      <c r="B17" s="84"/>
      <c r="C17" s="84"/>
      <c r="D17" s="84"/>
      <c r="E17" s="84"/>
      <c r="F17" s="244"/>
      <c r="G17" s="84"/>
    </row>
    <row r="18" spans="1:32">
      <c r="A18" s="270" t="s">
        <v>209</v>
      </c>
      <c r="B18" s="283"/>
      <c r="C18" s="284" t="str">
        <f>FeldEnergietraeger</f>
        <v>Heizöl</v>
      </c>
      <c r="D18" s="285" t="str">
        <f>FeldEnergietraeger_V2</f>
        <v>Heizöl</v>
      </c>
      <c r="E18" s="84"/>
      <c r="F18" s="244"/>
      <c r="G18" s="84"/>
    </row>
    <row r="19" spans="1:32">
      <c r="A19" s="99" t="s">
        <v>233</v>
      </c>
      <c r="B19" s="100" t="s">
        <v>234</v>
      </c>
      <c r="C19" s="101">
        <f>FeldEmissionsfaktor</f>
        <v>0.29520000000000002</v>
      </c>
      <c r="D19" s="246">
        <f>C19</f>
        <v>0.29520000000000002</v>
      </c>
      <c r="E19" s="84"/>
      <c r="F19" s="261" t="s">
        <v>380</v>
      </c>
      <c r="G19" s="84"/>
    </row>
    <row r="20" spans="1:32" ht="15">
      <c r="A20" s="102" t="s">
        <v>235</v>
      </c>
      <c r="B20" s="103" t="s">
        <v>236</v>
      </c>
      <c r="C20" s="104">
        <f>C19*C12</f>
        <v>2137.3194714929919</v>
      </c>
      <c r="D20" s="247">
        <f>D19*D12</f>
        <v>2493.0747763097429</v>
      </c>
      <c r="E20" s="84"/>
      <c r="F20" s="255">
        <f>(D12*D5*D19)-(C12*C5*C19)</f>
        <v>10672.659144502541</v>
      </c>
      <c r="G20" s="84" t="s">
        <v>376</v>
      </c>
    </row>
    <row r="22" spans="1:32">
      <c r="A22" s="250" t="s">
        <v>370</v>
      </c>
      <c r="B22" s="250" t="s">
        <v>225</v>
      </c>
      <c r="C22" s="251">
        <f ca="1">AVERAGE(C27:INDIRECT("C"&amp;27+C5))</f>
        <v>0.12613471479531571</v>
      </c>
      <c r="D22" s="251">
        <f ca="1">AVERAGE(C27:INDIRECT("D"&amp;27+D5))</f>
        <v>0.12613471479531568</v>
      </c>
    </row>
    <row r="23" spans="1:32">
      <c r="A23" s="250" t="s">
        <v>369</v>
      </c>
      <c r="B23" s="250" t="s">
        <v>228</v>
      </c>
      <c r="C23" s="251">
        <f ca="1">C22/C27</f>
        <v>1.2613471479531571</v>
      </c>
      <c r="D23" s="251">
        <f ca="1">D22/D27</f>
        <v>1.2613471479531568</v>
      </c>
      <c r="H23" s="636"/>
    </row>
    <row r="24" spans="1:32" s="262" customFormat="1" ht="13.5" thickBot="1">
      <c r="A24" s="263"/>
      <c r="B24" s="263"/>
      <c r="C24" s="264"/>
      <c r="D24" s="264"/>
    </row>
    <row r="25" spans="1:32">
      <c r="A25" s="248"/>
      <c r="B25" s="249"/>
      <c r="C25" s="249"/>
    </row>
    <row r="26" spans="1:32" ht="13.5" thickBot="1">
      <c r="B26" s="82" t="s">
        <v>372</v>
      </c>
      <c r="C26" s="730" t="s">
        <v>373</v>
      </c>
      <c r="D26" s="730"/>
    </row>
    <row r="27" spans="1:32">
      <c r="B27" s="250">
        <v>0</v>
      </c>
      <c r="C27" s="252">
        <f>C13</f>
        <v>0.1</v>
      </c>
      <c r="D27" s="252">
        <f>D13</f>
        <v>0.1</v>
      </c>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row>
    <row r="28" spans="1:32">
      <c r="B28" s="250">
        <v>1</v>
      </c>
      <c r="C28" s="252">
        <f>C27*(1+$C$14/100)</f>
        <v>0.10149999999999999</v>
      </c>
      <c r="D28" s="252">
        <f>D27*(1+$C$14/100)</f>
        <v>0.10149999999999999</v>
      </c>
    </row>
    <row r="29" spans="1:32">
      <c r="B29" s="250">
        <v>2</v>
      </c>
      <c r="C29" s="252">
        <f t="shared" ref="C29:C92" si="0">C28*(1+$C$14/100)</f>
        <v>0.10302249999999999</v>
      </c>
      <c r="D29" s="252">
        <f t="shared" ref="D29:D92" si="1">D28*(1+$C$14/100)</f>
        <v>0.10302249999999999</v>
      </c>
    </row>
    <row r="30" spans="1:32">
      <c r="B30" s="250">
        <v>3</v>
      </c>
      <c r="C30" s="252">
        <f t="shared" si="0"/>
        <v>0.10456783749999998</v>
      </c>
      <c r="D30" s="252">
        <f t="shared" si="1"/>
        <v>0.10456783749999998</v>
      </c>
    </row>
    <row r="31" spans="1:32">
      <c r="B31" s="250">
        <v>4</v>
      </c>
      <c r="C31" s="252">
        <f t="shared" si="0"/>
        <v>0.10613635506249998</v>
      </c>
      <c r="D31" s="252">
        <f t="shared" si="1"/>
        <v>0.10613635506249998</v>
      </c>
    </row>
    <row r="32" spans="1:32">
      <c r="B32" s="250">
        <v>5</v>
      </c>
      <c r="C32" s="252">
        <f t="shared" si="0"/>
        <v>0.10772840038843746</v>
      </c>
      <c r="D32" s="252">
        <f t="shared" si="1"/>
        <v>0.10772840038843746</v>
      </c>
    </row>
    <row r="33" spans="2:4">
      <c r="B33" s="250">
        <v>6</v>
      </c>
      <c r="C33" s="252">
        <f t="shared" si="0"/>
        <v>0.10934432639426402</v>
      </c>
      <c r="D33" s="252">
        <f t="shared" si="1"/>
        <v>0.10934432639426402</v>
      </c>
    </row>
    <row r="34" spans="2:4">
      <c r="B34" s="250">
        <v>7</v>
      </c>
      <c r="C34" s="252">
        <f t="shared" si="0"/>
        <v>0.11098449129017797</v>
      </c>
      <c r="D34" s="252">
        <f t="shared" si="1"/>
        <v>0.11098449129017797</v>
      </c>
    </row>
    <row r="35" spans="2:4">
      <c r="B35" s="250">
        <v>8</v>
      </c>
      <c r="C35" s="252">
        <f t="shared" si="0"/>
        <v>0.11264925865953063</v>
      </c>
      <c r="D35" s="252">
        <f t="shared" si="1"/>
        <v>0.11264925865953063</v>
      </c>
    </row>
    <row r="36" spans="2:4">
      <c r="B36" s="250">
        <v>9</v>
      </c>
      <c r="C36" s="252">
        <f t="shared" si="0"/>
        <v>0.11433899753942357</v>
      </c>
      <c r="D36" s="252">
        <f t="shared" si="1"/>
        <v>0.11433899753942357</v>
      </c>
    </row>
    <row r="37" spans="2:4">
      <c r="B37" s="250">
        <v>10</v>
      </c>
      <c r="C37" s="252">
        <f t="shared" si="0"/>
        <v>0.11605408250251492</v>
      </c>
      <c r="D37" s="252">
        <f t="shared" si="1"/>
        <v>0.11605408250251492</v>
      </c>
    </row>
    <row r="38" spans="2:4">
      <c r="B38" s="250">
        <v>11</v>
      </c>
      <c r="C38" s="252">
        <f t="shared" si="0"/>
        <v>0.11779489374005263</v>
      </c>
      <c r="D38" s="252">
        <f t="shared" si="1"/>
        <v>0.11779489374005263</v>
      </c>
    </row>
    <row r="39" spans="2:4">
      <c r="B39" s="250">
        <v>12</v>
      </c>
      <c r="C39" s="252">
        <f t="shared" si="0"/>
        <v>0.11956181714615341</v>
      </c>
      <c r="D39" s="252">
        <f t="shared" si="1"/>
        <v>0.11956181714615341</v>
      </c>
    </row>
    <row r="40" spans="2:4">
      <c r="B40" s="250">
        <v>13</v>
      </c>
      <c r="C40" s="252">
        <f t="shared" si="0"/>
        <v>0.12135524440334571</v>
      </c>
      <c r="D40" s="252">
        <f t="shared" si="1"/>
        <v>0.12135524440334571</v>
      </c>
    </row>
    <row r="41" spans="2:4">
      <c r="B41" s="250">
        <v>14</v>
      </c>
      <c r="C41" s="252">
        <f t="shared" si="0"/>
        <v>0.12317557306939587</v>
      </c>
      <c r="D41" s="252">
        <f t="shared" si="1"/>
        <v>0.12317557306939587</v>
      </c>
    </row>
    <row r="42" spans="2:4">
      <c r="B42" s="250">
        <v>15</v>
      </c>
      <c r="C42" s="252">
        <f t="shared" si="0"/>
        <v>0.12502320666543679</v>
      </c>
      <c r="D42" s="252">
        <f t="shared" si="1"/>
        <v>0.12502320666543679</v>
      </c>
    </row>
    <row r="43" spans="2:4">
      <c r="B43" s="250">
        <v>16</v>
      </c>
      <c r="C43" s="252">
        <f t="shared" si="0"/>
        <v>0.12689855476541834</v>
      </c>
      <c r="D43" s="252">
        <f t="shared" si="1"/>
        <v>0.12689855476541834</v>
      </c>
    </row>
    <row r="44" spans="2:4">
      <c r="B44" s="250">
        <v>17</v>
      </c>
      <c r="C44" s="252">
        <f t="shared" si="0"/>
        <v>0.12880203308689961</v>
      </c>
      <c r="D44" s="252">
        <f t="shared" si="1"/>
        <v>0.12880203308689961</v>
      </c>
    </row>
    <row r="45" spans="2:4">
      <c r="B45" s="250">
        <v>18</v>
      </c>
      <c r="C45" s="252">
        <f t="shared" si="0"/>
        <v>0.13073406358320308</v>
      </c>
      <c r="D45" s="252">
        <f t="shared" si="1"/>
        <v>0.13073406358320308</v>
      </c>
    </row>
    <row r="46" spans="2:4">
      <c r="B46" s="250">
        <v>19</v>
      </c>
      <c r="C46" s="252">
        <f t="shared" si="0"/>
        <v>0.13269507453695112</v>
      </c>
      <c r="D46" s="252">
        <f t="shared" si="1"/>
        <v>0.13269507453695112</v>
      </c>
    </row>
    <row r="47" spans="2:4">
      <c r="B47" s="250">
        <v>20</v>
      </c>
      <c r="C47" s="252">
        <f t="shared" si="0"/>
        <v>0.13468550065500537</v>
      </c>
      <c r="D47" s="252">
        <f t="shared" si="1"/>
        <v>0.13468550065500537</v>
      </c>
    </row>
    <row r="48" spans="2:4">
      <c r="B48" s="250">
        <v>21</v>
      </c>
      <c r="C48" s="252">
        <f t="shared" si="0"/>
        <v>0.13670578316483042</v>
      </c>
      <c r="D48" s="252">
        <f t="shared" si="1"/>
        <v>0.13670578316483042</v>
      </c>
    </row>
    <row r="49" spans="2:4">
      <c r="B49" s="250">
        <v>22</v>
      </c>
      <c r="C49" s="252">
        <f t="shared" si="0"/>
        <v>0.13875636991230286</v>
      </c>
      <c r="D49" s="252">
        <f t="shared" si="1"/>
        <v>0.13875636991230286</v>
      </c>
    </row>
    <row r="50" spans="2:4">
      <c r="B50" s="250">
        <v>23</v>
      </c>
      <c r="C50" s="252">
        <f t="shared" si="0"/>
        <v>0.14083771546098739</v>
      </c>
      <c r="D50" s="252">
        <f t="shared" si="1"/>
        <v>0.14083771546098739</v>
      </c>
    </row>
    <row r="51" spans="2:4">
      <c r="B51" s="250">
        <v>24</v>
      </c>
      <c r="C51" s="252">
        <f t="shared" si="0"/>
        <v>0.14295028119290218</v>
      </c>
      <c r="D51" s="252">
        <f t="shared" si="1"/>
        <v>0.14295028119290218</v>
      </c>
    </row>
    <row r="52" spans="2:4">
      <c r="B52" s="250">
        <v>25</v>
      </c>
      <c r="C52" s="252">
        <f t="shared" si="0"/>
        <v>0.1450945354107957</v>
      </c>
      <c r="D52" s="252">
        <f t="shared" si="1"/>
        <v>0.1450945354107957</v>
      </c>
    </row>
    <row r="53" spans="2:4">
      <c r="B53" s="250">
        <v>26</v>
      </c>
      <c r="C53" s="252">
        <f t="shared" si="0"/>
        <v>0.14727095344195762</v>
      </c>
      <c r="D53" s="252">
        <f t="shared" si="1"/>
        <v>0.14727095344195762</v>
      </c>
    </row>
    <row r="54" spans="2:4">
      <c r="B54" s="250">
        <v>27</v>
      </c>
      <c r="C54" s="252">
        <f t="shared" si="0"/>
        <v>0.14948001774358696</v>
      </c>
      <c r="D54" s="252">
        <f t="shared" si="1"/>
        <v>0.14948001774358696</v>
      </c>
    </row>
    <row r="55" spans="2:4">
      <c r="B55" s="250">
        <v>28</v>
      </c>
      <c r="C55" s="252">
        <f t="shared" si="0"/>
        <v>0.15172221800974076</v>
      </c>
      <c r="D55" s="252">
        <f t="shared" si="1"/>
        <v>0.15172221800974076</v>
      </c>
    </row>
    <row r="56" spans="2:4">
      <c r="B56" s="250">
        <v>29</v>
      </c>
      <c r="C56" s="252">
        <f t="shared" si="0"/>
        <v>0.15399805127988686</v>
      </c>
      <c r="D56" s="252">
        <f t="shared" si="1"/>
        <v>0.15399805127988686</v>
      </c>
    </row>
    <row r="57" spans="2:4">
      <c r="B57" s="250">
        <v>30</v>
      </c>
      <c r="C57" s="252">
        <f t="shared" si="0"/>
        <v>0.15630802204908514</v>
      </c>
      <c r="D57" s="252">
        <f t="shared" si="1"/>
        <v>0.15630802204908514</v>
      </c>
    </row>
    <row r="58" spans="2:4">
      <c r="B58" s="250">
        <v>31</v>
      </c>
      <c r="C58" s="252">
        <f t="shared" si="0"/>
        <v>0.15865264237982141</v>
      </c>
      <c r="D58" s="252">
        <f t="shared" si="1"/>
        <v>0.15865264237982141</v>
      </c>
    </row>
    <row r="59" spans="2:4">
      <c r="B59" s="250">
        <v>32</v>
      </c>
      <c r="C59" s="252">
        <f t="shared" si="0"/>
        <v>0.1610324320155187</v>
      </c>
      <c r="D59" s="252">
        <f t="shared" si="1"/>
        <v>0.1610324320155187</v>
      </c>
    </row>
    <row r="60" spans="2:4">
      <c r="B60" s="250">
        <v>33</v>
      </c>
      <c r="C60" s="252">
        <f t="shared" si="0"/>
        <v>0.16344791849575147</v>
      </c>
      <c r="D60" s="252">
        <f t="shared" si="1"/>
        <v>0.16344791849575147</v>
      </c>
    </row>
    <row r="61" spans="2:4">
      <c r="B61" s="250">
        <v>34</v>
      </c>
      <c r="C61" s="252">
        <f t="shared" si="0"/>
        <v>0.16589963727318771</v>
      </c>
      <c r="D61" s="252">
        <f t="shared" si="1"/>
        <v>0.16589963727318771</v>
      </c>
    </row>
    <row r="62" spans="2:4">
      <c r="B62" s="250">
        <v>35</v>
      </c>
      <c r="C62" s="252">
        <f t="shared" si="0"/>
        <v>0.16838813183228551</v>
      </c>
      <c r="D62" s="252">
        <f t="shared" si="1"/>
        <v>0.16838813183228551</v>
      </c>
    </row>
    <row r="63" spans="2:4">
      <c r="B63" s="250">
        <v>36</v>
      </c>
      <c r="C63" s="252">
        <f t="shared" si="0"/>
        <v>0.17091395380976979</v>
      </c>
      <c r="D63" s="252">
        <f t="shared" si="1"/>
        <v>0.17091395380976979</v>
      </c>
    </row>
    <row r="64" spans="2:4">
      <c r="B64" s="250">
        <v>37</v>
      </c>
      <c r="C64" s="252">
        <f t="shared" si="0"/>
        <v>0.17347766311691631</v>
      </c>
      <c r="D64" s="252">
        <f t="shared" si="1"/>
        <v>0.17347766311691631</v>
      </c>
    </row>
    <row r="65" spans="2:4">
      <c r="B65" s="250">
        <v>38</v>
      </c>
      <c r="C65" s="252">
        <f t="shared" si="0"/>
        <v>0.17607982806367004</v>
      </c>
      <c r="D65" s="252">
        <f t="shared" si="1"/>
        <v>0.17607982806367004</v>
      </c>
    </row>
    <row r="66" spans="2:4">
      <c r="B66" s="250">
        <v>39</v>
      </c>
      <c r="C66" s="252">
        <f t="shared" si="0"/>
        <v>0.17872102548462507</v>
      </c>
      <c r="D66" s="252">
        <f t="shared" si="1"/>
        <v>0.17872102548462507</v>
      </c>
    </row>
    <row r="67" spans="2:4">
      <c r="B67" s="250">
        <v>40</v>
      </c>
      <c r="C67" s="252">
        <f t="shared" si="0"/>
        <v>0.18140184086689443</v>
      </c>
      <c r="D67" s="252">
        <f t="shared" si="1"/>
        <v>0.18140184086689443</v>
      </c>
    </row>
    <row r="68" spans="2:4">
      <c r="B68" s="250">
        <v>41</v>
      </c>
      <c r="C68" s="252">
        <f t="shared" si="0"/>
        <v>0.18412286847989781</v>
      </c>
      <c r="D68" s="252">
        <f t="shared" si="1"/>
        <v>0.18412286847989781</v>
      </c>
    </row>
    <row r="69" spans="2:4">
      <c r="B69" s="250">
        <v>42</v>
      </c>
      <c r="C69" s="252">
        <f t="shared" si="0"/>
        <v>0.18688471150709626</v>
      </c>
      <c r="D69" s="252">
        <f t="shared" si="1"/>
        <v>0.18688471150709626</v>
      </c>
    </row>
    <row r="70" spans="2:4">
      <c r="B70" s="250">
        <v>43</v>
      </c>
      <c r="C70" s="252">
        <f t="shared" si="0"/>
        <v>0.1896879821797027</v>
      </c>
      <c r="D70" s="252">
        <f t="shared" si="1"/>
        <v>0.1896879821797027</v>
      </c>
    </row>
    <row r="71" spans="2:4">
      <c r="B71" s="250">
        <v>44</v>
      </c>
      <c r="C71" s="252">
        <f t="shared" si="0"/>
        <v>0.19253330191239823</v>
      </c>
      <c r="D71" s="252">
        <f t="shared" si="1"/>
        <v>0.19253330191239823</v>
      </c>
    </row>
    <row r="72" spans="2:4">
      <c r="B72" s="250">
        <v>45</v>
      </c>
      <c r="C72" s="252">
        <f t="shared" si="0"/>
        <v>0.19542130144108419</v>
      </c>
      <c r="D72" s="252">
        <f t="shared" si="1"/>
        <v>0.19542130144108419</v>
      </c>
    </row>
    <row r="73" spans="2:4">
      <c r="B73" s="250">
        <v>46</v>
      </c>
      <c r="C73" s="252">
        <f t="shared" si="0"/>
        <v>0.19835262096270043</v>
      </c>
      <c r="D73" s="252">
        <f t="shared" si="1"/>
        <v>0.19835262096270043</v>
      </c>
    </row>
    <row r="74" spans="2:4">
      <c r="B74" s="250">
        <v>47</v>
      </c>
      <c r="C74" s="252">
        <f t="shared" si="0"/>
        <v>0.20132791027714092</v>
      </c>
      <c r="D74" s="252">
        <f t="shared" si="1"/>
        <v>0.20132791027714092</v>
      </c>
    </row>
    <row r="75" spans="2:4">
      <c r="B75" s="250">
        <v>48</v>
      </c>
      <c r="C75" s="252">
        <f t="shared" si="0"/>
        <v>0.20434782893129802</v>
      </c>
      <c r="D75" s="252">
        <f t="shared" si="1"/>
        <v>0.20434782893129802</v>
      </c>
    </row>
    <row r="76" spans="2:4">
      <c r="B76" s="250">
        <v>49</v>
      </c>
      <c r="C76" s="252">
        <f t="shared" si="0"/>
        <v>0.20741304636526747</v>
      </c>
      <c r="D76" s="252">
        <f t="shared" si="1"/>
        <v>0.20741304636526747</v>
      </c>
    </row>
    <row r="77" spans="2:4">
      <c r="B77" s="250">
        <v>50</v>
      </c>
      <c r="C77" s="252">
        <f t="shared" si="0"/>
        <v>0.21052424206074646</v>
      </c>
      <c r="D77" s="252">
        <f t="shared" si="1"/>
        <v>0.21052424206074646</v>
      </c>
    </row>
    <row r="78" spans="2:4">
      <c r="B78" s="250">
        <v>51</v>
      </c>
      <c r="C78" s="252">
        <f t="shared" si="0"/>
        <v>0.21368210569165763</v>
      </c>
      <c r="D78" s="252">
        <f t="shared" si="1"/>
        <v>0.21368210569165763</v>
      </c>
    </row>
    <row r="79" spans="2:4">
      <c r="B79" s="250">
        <v>52</v>
      </c>
      <c r="C79" s="252">
        <f t="shared" si="0"/>
        <v>0.21688733727703247</v>
      </c>
      <c r="D79" s="252">
        <f t="shared" si="1"/>
        <v>0.21688733727703247</v>
      </c>
    </row>
    <row r="80" spans="2:4">
      <c r="B80" s="250">
        <v>53</v>
      </c>
      <c r="C80" s="252">
        <f t="shared" si="0"/>
        <v>0.22014064733618793</v>
      </c>
      <c r="D80" s="252">
        <f t="shared" si="1"/>
        <v>0.22014064733618793</v>
      </c>
    </row>
    <row r="81" spans="2:4">
      <c r="B81" s="250">
        <v>54</v>
      </c>
      <c r="C81" s="252">
        <f t="shared" si="0"/>
        <v>0.22344275704623073</v>
      </c>
      <c r="D81" s="252">
        <f t="shared" si="1"/>
        <v>0.22344275704623073</v>
      </c>
    </row>
    <row r="82" spans="2:4">
      <c r="B82" s="250">
        <v>55</v>
      </c>
      <c r="C82" s="252">
        <f t="shared" si="0"/>
        <v>0.22679439840192417</v>
      </c>
      <c r="D82" s="252">
        <f t="shared" si="1"/>
        <v>0.22679439840192417</v>
      </c>
    </row>
    <row r="83" spans="2:4">
      <c r="B83" s="250">
        <v>56</v>
      </c>
      <c r="C83" s="252">
        <f t="shared" si="0"/>
        <v>0.23019631437795302</v>
      </c>
      <c r="D83" s="252">
        <f t="shared" si="1"/>
        <v>0.23019631437795302</v>
      </c>
    </row>
    <row r="84" spans="2:4">
      <c r="B84" s="250">
        <v>57</v>
      </c>
      <c r="C84" s="252">
        <f t="shared" si="0"/>
        <v>0.23364925909362227</v>
      </c>
      <c r="D84" s="252">
        <f t="shared" si="1"/>
        <v>0.23364925909362227</v>
      </c>
    </row>
    <row r="85" spans="2:4">
      <c r="B85" s="250">
        <v>58</v>
      </c>
      <c r="C85" s="252">
        <f t="shared" si="0"/>
        <v>0.23715399798002659</v>
      </c>
      <c r="D85" s="252">
        <f t="shared" si="1"/>
        <v>0.23715399798002659</v>
      </c>
    </row>
    <row r="86" spans="2:4">
      <c r="B86" s="250">
        <v>59</v>
      </c>
      <c r="C86" s="252">
        <f t="shared" si="0"/>
        <v>0.24071130794972698</v>
      </c>
      <c r="D86" s="252">
        <f t="shared" si="1"/>
        <v>0.24071130794972698</v>
      </c>
    </row>
    <row r="87" spans="2:4">
      <c r="B87" s="250">
        <v>60</v>
      </c>
      <c r="C87" s="252">
        <f t="shared" si="0"/>
        <v>0.24432197756897286</v>
      </c>
      <c r="D87" s="252">
        <f t="shared" si="1"/>
        <v>0.24432197756897286</v>
      </c>
    </row>
    <row r="88" spans="2:4">
      <c r="B88" s="250">
        <v>61</v>
      </c>
      <c r="C88" s="252">
        <f t="shared" si="0"/>
        <v>0.24798680723250743</v>
      </c>
      <c r="D88" s="252">
        <f t="shared" si="1"/>
        <v>0.24798680723250743</v>
      </c>
    </row>
    <row r="89" spans="2:4">
      <c r="B89" s="250">
        <v>62</v>
      </c>
      <c r="C89" s="252">
        <f t="shared" si="0"/>
        <v>0.25170660934099504</v>
      </c>
      <c r="D89" s="252">
        <f t="shared" si="1"/>
        <v>0.25170660934099504</v>
      </c>
    </row>
    <row r="90" spans="2:4">
      <c r="B90" s="250">
        <v>63</v>
      </c>
      <c r="C90" s="252">
        <f t="shared" si="0"/>
        <v>0.25548220848110992</v>
      </c>
      <c r="D90" s="252">
        <f t="shared" si="1"/>
        <v>0.25548220848110992</v>
      </c>
    </row>
    <row r="91" spans="2:4">
      <c r="B91" s="250">
        <v>64</v>
      </c>
      <c r="C91" s="252">
        <f t="shared" si="0"/>
        <v>0.25931444160832656</v>
      </c>
      <c r="D91" s="252">
        <f t="shared" si="1"/>
        <v>0.25931444160832656</v>
      </c>
    </row>
    <row r="92" spans="2:4">
      <c r="B92" s="250">
        <v>65</v>
      </c>
      <c r="C92" s="252">
        <f t="shared" si="0"/>
        <v>0.26320415823245141</v>
      </c>
      <c r="D92" s="252">
        <f t="shared" si="1"/>
        <v>0.26320415823245141</v>
      </c>
    </row>
    <row r="93" spans="2:4">
      <c r="B93" s="250">
        <v>66</v>
      </c>
      <c r="C93" s="252">
        <f t="shared" ref="C93:D108" si="2">C92*(1+$C$14/100)</f>
        <v>0.26715222060593818</v>
      </c>
      <c r="D93" s="252">
        <f t="shared" si="2"/>
        <v>0.26715222060593818</v>
      </c>
    </row>
    <row r="94" spans="2:4">
      <c r="B94" s="250">
        <v>67</v>
      </c>
      <c r="C94" s="252">
        <f t="shared" si="2"/>
        <v>0.27115950391502724</v>
      </c>
      <c r="D94" s="252">
        <f t="shared" si="2"/>
        <v>0.27115950391502724</v>
      </c>
    </row>
    <row r="95" spans="2:4">
      <c r="B95" s="250">
        <v>68</v>
      </c>
      <c r="C95" s="252">
        <f t="shared" si="2"/>
        <v>0.27522689647375265</v>
      </c>
      <c r="D95" s="252">
        <f t="shared" si="2"/>
        <v>0.27522689647375265</v>
      </c>
    </row>
    <row r="96" spans="2:4">
      <c r="B96" s="250">
        <v>69</v>
      </c>
      <c r="C96" s="252">
        <f t="shared" si="2"/>
        <v>0.27935529992085889</v>
      </c>
      <c r="D96" s="252">
        <f t="shared" si="2"/>
        <v>0.27935529992085889</v>
      </c>
    </row>
    <row r="97" spans="2:4">
      <c r="B97" s="250">
        <v>70</v>
      </c>
      <c r="C97" s="252">
        <f t="shared" si="2"/>
        <v>0.28354562941967176</v>
      </c>
      <c r="D97" s="252">
        <f t="shared" si="2"/>
        <v>0.28354562941967176</v>
      </c>
    </row>
    <row r="98" spans="2:4">
      <c r="B98" s="250">
        <v>71</v>
      </c>
      <c r="C98" s="252">
        <f t="shared" si="2"/>
        <v>0.28779881386096678</v>
      </c>
      <c r="D98" s="252">
        <f t="shared" si="2"/>
        <v>0.28779881386096678</v>
      </c>
    </row>
    <row r="99" spans="2:4">
      <c r="B99" s="250">
        <v>72</v>
      </c>
      <c r="C99" s="252">
        <f t="shared" si="2"/>
        <v>0.29211579606888127</v>
      </c>
      <c r="D99" s="252">
        <f t="shared" si="2"/>
        <v>0.29211579606888127</v>
      </c>
    </row>
    <row r="100" spans="2:4">
      <c r="B100" s="250">
        <v>73</v>
      </c>
      <c r="C100" s="252">
        <f t="shared" si="2"/>
        <v>0.29649753300991444</v>
      </c>
      <c r="D100" s="252">
        <f t="shared" si="2"/>
        <v>0.29649753300991444</v>
      </c>
    </row>
    <row r="101" spans="2:4">
      <c r="B101" s="250">
        <v>74</v>
      </c>
      <c r="C101" s="252">
        <f t="shared" si="2"/>
        <v>0.30094499600506314</v>
      </c>
      <c r="D101" s="252">
        <f t="shared" si="2"/>
        <v>0.30094499600506314</v>
      </c>
    </row>
    <row r="102" spans="2:4">
      <c r="B102" s="250">
        <v>75</v>
      </c>
      <c r="C102" s="252">
        <f t="shared" si="2"/>
        <v>0.30545917094513908</v>
      </c>
      <c r="D102" s="252">
        <f t="shared" si="2"/>
        <v>0.30545917094513908</v>
      </c>
    </row>
    <row r="103" spans="2:4">
      <c r="B103" s="250">
        <v>76</v>
      </c>
      <c r="C103" s="252">
        <f t="shared" si="2"/>
        <v>0.31004105850931613</v>
      </c>
      <c r="D103" s="252">
        <f t="shared" si="2"/>
        <v>0.31004105850931613</v>
      </c>
    </row>
    <row r="104" spans="2:4">
      <c r="B104" s="250">
        <v>77</v>
      </c>
      <c r="C104" s="252">
        <f t="shared" si="2"/>
        <v>0.31469167438695583</v>
      </c>
      <c r="D104" s="252">
        <f t="shared" si="2"/>
        <v>0.31469167438695583</v>
      </c>
    </row>
    <row r="105" spans="2:4">
      <c r="B105" s="250">
        <v>78</v>
      </c>
      <c r="C105" s="252">
        <f t="shared" si="2"/>
        <v>0.31941204950276014</v>
      </c>
      <c r="D105" s="252">
        <f t="shared" si="2"/>
        <v>0.31941204950276014</v>
      </c>
    </row>
    <row r="106" spans="2:4">
      <c r="B106" s="250">
        <v>79</v>
      </c>
      <c r="C106" s="252">
        <f t="shared" si="2"/>
        <v>0.32420323024530151</v>
      </c>
      <c r="D106" s="252">
        <f t="shared" si="2"/>
        <v>0.32420323024530151</v>
      </c>
    </row>
    <row r="107" spans="2:4">
      <c r="B107" s="250">
        <v>80</v>
      </c>
      <c r="C107" s="252">
        <f t="shared" si="2"/>
        <v>0.32906627869898097</v>
      </c>
      <c r="D107" s="252">
        <f t="shared" si="2"/>
        <v>0.32906627869898097</v>
      </c>
    </row>
    <row r="108" spans="2:4">
      <c r="B108" s="250">
        <v>81</v>
      </c>
      <c r="C108" s="252">
        <f t="shared" si="2"/>
        <v>0.33400227287946566</v>
      </c>
      <c r="D108" s="252">
        <f t="shared" si="2"/>
        <v>0.33400227287946566</v>
      </c>
    </row>
    <row r="109" spans="2:4">
      <c r="B109" s="250">
        <v>82</v>
      </c>
      <c r="C109" s="252">
        <f t="shared" ref="C109:D124" si="3">C108*(1+$C$14/100)</f>
        <v>0.33901230697265761</v>
      </c>
      <c r="D109" s="252">
        <f t="shared" si="3"/>
        <v>0.33901230697265761</v>
      </c>
    </row>
    <row r="110" spans="2:4">
      <c r="B110" s="250">
        <v>83</v>
      </c>
      <c r="C110" s="252">
        <f t="shared" si="3"/>
        <v>0.34409749157724745</v>
      </c>
      <c r="D110" s="252">
        <f t="shared" si="3"/>
        <v>0.34409749157724745</v>
      </c>
    </row>
    <row r="111" spans="2:4">
      <c r="B111" s="250">
        <v>84</v>
      </c>
      <c r="C111" s="252">
        <f t="shared" si="3"/>
        <v>0.34925895395090611</v>
      </c>
      <c r="D111" s="252">
        <f t="shared" si="3"/>
        <v>0.34925895395090611</v>
      </c>
    </row>
    <row r="112" spans="2:4">
      <c r="B112" s="250">
        <v>85</v>
      </c>
      <c r="C112" s="252">
        <f t="shared" si="3"/>
        <v>0.35449783826016967</v>
      </c>
      <c r="D112" s="252">
        <f t="shared" si="3"/>
        <v>0.35449783826016967</v>
      </c>
    </row>
    <row r="113" spans="2:4">
      <c r="B113" s="250">
        <v>86</v>
      </c>
      <c r="C113" s="252">
        <f t="shared" si="3"/>
        <v>0.35981530583407217</v>
      </c>
      <c r="D113" s="252">
        <f t="shared" si="3"/>
        <v>0.35981530583407217</v>
      </c>
    </row>
    <row r="114" spans="2:4">
      <c r="B114" s="250">
        <v>87</v>
      </c>
      <c r="C114" s="252">
        <f t="shared" si="3"/>
        <v>0.36521253542158322</v>
      </c>
      <c r="D114" s="252">
        <f t="shared" si="3"/>
        <v>0.36521253542158322</v>
      </c>
    </row>
    <row r="115" spans="2:4">
      <c r="B115" s="250">
        <v>88</v>
      </c>
      <c r="C115" s="252">
        <f t="shared" si="3"/>
        <v>0.37069072345290693</v>
      </c>
      <c r="D115" s="252">
        <f t="shared" si="3"/>
        <v>0.37069072345290693</v>
      </c>
    </row>
    <row r="116" spans="2:4">
      <c r="B116" s="250">
        <v>89</v>
      </c>
      <c r="C116" s="252">
        <f t="shared" si="3"/>
        <v>0.3762510843047005</v>
      </c>
      <c r="D116" s="252">
        <f t="shared" si="3"/>
        <v>0.3762510843047005</v>
      </c>
    </row>
    <row r="117" spans="2:4">
      <c r="B117" s="250">
        <v>90</v>
      </c>
      <c r="C117" s="252">
        <f t="shared" si="3"/>
        <v>0.38189485056927097</v>
      </c>
      <c r="D117" s="252">
        <f t="shared" si="3"/>
        <v>0.38189485056927097</v>
      </c>
    </row>
    <row r="118" spans="2:4">
      <c r="B118" s="250">
        <v>91</v>
      </c>
      <c r="C118" s="252">
        <f t="shared" si="3"/>
        <v>0.38762327332780999</v>
      </c>
      <c r="D118" s="252">
        <f t="shared" si="3"/>
        <v>0.38762327332780999</v>
      </c>
    </row>
    <row r="119" spans="2:4">
      <c r="B119" s="250">
        <v>92</v>
      </c>
      <c r="C119" s="252">
        <f t="shared" si="3"/>
        <v>0.39343762242772712</v>
      </c>
      <c r="D119" s="252">
        <f t="shared" si="3"/>
        <v>0.39343762242772712</v>
      </c>
    </row>
    <row r="120" spans="2:4">
      <c r="B120" s="250">
        <v>93</v>
      </c>
      <c r="C120" s="252">
        <f t="shared" si="3"/>
        <v>0.39933918676414298</v>
      </c>
      <c r="D120" s="252">
        <f t="shared" si="3"/>
        <v>0.39933918676414298</v>
      </c>
    </row>
    <row r="121" spans="2:4">
      <c r="B121" s="250">
        <v>94</v>
      </c>
      <c r="C121" s="252">
        <f t="shared" si="3"/>
        <v>0.40532927456560508</v>
      </c>
      <c r="D121" s="252">
        <f t="shared" si="3"/>
        <v>0.40532927456560508</v>
      </c>
    </row>
    <row r="122" spans="2:4">
      <c r="B122" s="250">
        <v>95</v>
      </c>
      <c r="C122" s="252">
        <f t="shared" si="3"/>
        <v>0.41140921368408911</v>
      </c>
      <c r="D122" s="252">
        <f t="shared" si="3"/>
        <v>0.41140921368408911</v>
      </c>
    </row>
    <row r="123" spans="2:4">
      <c r="B123" s="250">
        <v>96</v>
      </c>
      <c r="C123" s="252">
        <f t="shared" si="3"/>
        <v>0.41758035188935039</v>
      </c>
      <c r="D123" s="252">
        <f t="shared" si="3"/>
        <v>0.41758035188935039</v>
      </c>
    </row>
    <row r="124" spans="2:4">
      <c r="B124" s="250">
        <v>97</v>
      </c>
      <c r="C124" s="252">
        <f t="shared" si="3"/>
        <v>0.42384405716769058</v>
      </c>
      <c r="D124" s="252">
        <f t="shared" si="3"/>
        <v>0.42384405716769058</v>
      </c>
    </row>
    <row r="125" spans="2:4">
      <c r="B125" s="250">
        <v>98</v>
      </c>
      <c r="C125" s="252">
        <f t="shared" ref="C125:D127" si="4">C124*(1+$C$14/100)</f>
        <v>0.4302017180252059</v>
      </c>
      <c r="D125" s="252">
        <f t="shared" si="4"/>
        <v>0.4302017180252059</v>
      </c>
    </row>
    <row r="126" spans="2:4">
      <c r="B126" s="250">
        <v>99</v>
      </c>
      <c r="C126" s="252">
        <f t="shared" si="4"/>
        <v>0.43665474379558394</v>
      </c>
      <c r="D126" s="252">
        <f t="shared" si="4"/>
        <v>0.43665474379558394</v>
      </c>
    </row>
    <row r="127" spans="2:4" ht="13.5" thickBot="1">
      <c r="B127" s="253">
        <v>100</v>
      </c>
      <c r="C127" s="254">
        <f t="shared" si="4"/>
        <v>0.44320456495251764</v>
      </c>
      <c r="D127" s="254">
        <f t="shared" si="4"/>
        <v>0.44320456495251764</v>
      </c>
    </row>
  </sheetData>
  <sheetProtection password="DD65" sheet="1" objects="1" scenarios="1"/>
  <mergeCells count="1">
    <mergeCell ref="C26:D26"/>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TBSprache">
    <tabColor rgb="FF7030A0"/>
  </sheetPr>
  <dimension ref="B2:L340"/>
  <sheetViews>
    <sheetView topLeftCell="F100" zoomScaleNormal="100" workbookViewId="0">
      <selection activeCell="H129" sqref="H129"/>
    </sheetView>
  </sheetViews>
  <sheetFormatPr baseColWidth="10" defaultRowHeight="12.75"/>
  <cols>
    <col min="1" max="5" width="11.42578125" style="224"/>
    <col min="6" max="6" width="81.42578125" style="224" customWidth="1"/>
    <col min="7" max="7" width="76.42578125" style="224" customWidth="1"/>
    <col min="8" max="8" width="92.140625" style="224" customWidth="1"/>
    <col min="9" max="16384" width="11.42578125" style="224"/>
  </cols>
  <sheetData>
    <row r="2" spans="2:8">
      <c r="B2" s="224" t="s">
        <v>322</v>
      </c>
      <c r="C2" s="224" t="s">
        <v>323</v>
      </c>
    </row>
    <row r="3" spans="2:8" ht="15">
      <c r="B3" s="237" t="s">
        <v>324</v>
      </c>
      <c r="C3" s="238">
        <v>1</v>
      </c>
      <c r="D3" s="309" t="s">
        <v>324</v>
      </c>
    </row>
    <row r="4" spans="2:8" ht="15">
      <c r="B4" s="237" t="s">
        <v>325</v>
      </c>
      <c r="C4" s="238">
        <v>2</v>
      </c>
      <c r="D4" s="309" t="s">
        <v>325</v>
      </c>
    </row>
    <row r="8" spans="2:8" ht="15">
      <c r="C8" s="239" t="s">
        <v>326</v>
      </c>
      <c r="D8" s="551">
        <v>1</v>
      </c>
    </row>
    <row r="11" spans="2:8">
      <c r="F11" s="224" t="s">
        <v>327</v>
      </c>
    </row>
    <row r="13" spans="2:8" ht="16.5" thickBot="1">
      <c r="F13" s="222" t="s">
        <v>328</v>
      </c>
      <c r="G13" s="223" t="s">
        <v>324</v>
      </c>
      <c r="H13" s="223" t="s">
        <v>325</v>
      </c>
    </row>
    <row r="14" spans="2:8" ht="15">
      <c r="F14" s="225" t="str">
        <f>IF($D$8=$C$3,G14,H14)</f>
        <v>Objekt</v>
      </c>
      <c r="G14" s="232" t="s">
        <v>42</v>
      </c>
      <c r="H14" s="227" t="s">
        <v>351</v>
      </c>
    </row>
    <row r="15" spans="2:8" ht="15">
      <c r="F15" s="226" t="str">
        <f t="shared" ref="F15:F80" si="0">IF($D$8=$C$3,G15,H15)</f>
        <v>Name</v>
      </c>
      <c r="G15" s="233" t="s">
        <v>149</v>
      </c>
      <c r="H15" s="228" t="s">
        <v>352</v>
      </c>
    </row>
    <row r="16" spans="2:8" ht="15">
      <c r="F16" s="226" t="str">
        <f t="shared" si="0"/>
        <v>Strasse</v>
      </c>
      <c r="G16" s="234" t="s">
        <v>150</v>
      </c>
      <c r="H16" s="228" t="s">
        <v>353</v>
      </c>
    </row>
    <row r="17" spans="6:8" ht="15">
      <c r="F17" s="226" t="str">
        <f t="shared" si="0"/>
        <v>Ort</v>
      </c>
      <c r="G17" s="234" t="s">
        <v>151</v>
      </c>
      <c r="H17" s="228" t="s">
        <v>354</v>
      </c>
    </row>
    <row r="18" spans="6:8" ht="15">
      <c r="F18" s="226" t="str">
        <f t="shared" si="0"/>
        <v>Planer</v>
      </c>
      <c r="G18" s="234" t="s">
        <v>43</v>
      </c>
      <c r="H18" s="228" t="s">
        <v>355</v>
      </c>
    </row>
    <row r="19" spans="6:8" ht="15">
      <c r="F19" s="226" t="str">
        <f t="shared" si="0"/>
        <v>Firma</v>
      </c>
      <c r="G19" s="234" t="s">
        <v>152</v>
      </c>
      <c r="H19" s="228" t="s">
        <v>356</v>
      </c>
    </row>
    <row r="20" spans="6:8" ht="15">
      <c r="F20" s="226" t="str">
        <f t="shared" si="0"/>
        <v>Sachbearbeiter</v>
      </c>
      <c r="G20" s="234" t="s">
        <v>153</v>
      </c>
      <c r="H20" s="228" t="s">
        <v>357</v>
      </c>
    </row>
    <row r="21" spans="6:8" ht="15">
      <c r="F21" s="226" t="str">
        <f t="shared" si="0"/>
        <v>Tel.</v>
      </c>
      <c r="G21" s="233" t="s">
        <v>359</v>
      </c>
      <c r="H21" s="228" t="s">
        <v>358</v>
      </c>
    </row>
    <row r="22" spans="6:8" ht="15">
      <c r="F22" s="226" t="str">
        <f t="shared" si="0"/>
        <v>E-Mail</v>
      </c>
      <c r="G22" s="233" t="s">
        <v>154</v>
      </c>
      <c r="H22" s="228" t="s">
        <v>360</v>
      </c>
    </row>
    <row r="23" spans="6:8" ht="15">
      <c r="F23" s="226" t="str">
        <f t="shared" si="0"/>
        <v>Berechnungsdatum</v>
      </c>
      <c r="G23" s="233" t="s">
        <v>169</v>
      </c>
      <c r="H23" s="228" t="s">
        <v>361</v>
      </c>
    </row>
    <row r="24" spans="6:8" ht="15">
      <c r="F24" s="226" t="str">
        <f t="shared" si="0"/>
        <v>Rückfragen an</v>
      </c>
      <c r="G24" s="233" t="s">
        <v>190</v>
      </c>
      <c r="H24" s="228" t="s">
        <v>362</v>
      </c>
    </row>
    <row r="25" spans="6:8" ht="15">
      <c r="F25" s="226" t="str">
        <f t="shared" si="0"/>
        <v>Kunde</v>
      </c>
      <c r="G25" s="233" t="s">
        <v>44</v>
      </c>
      <c r="H25" s="228" t="s">
        <v>363</v>
      </c>
    </row>
    <row r="26" spans="6:8" ht="15">
      <c r="F26" s="226" t="str">
        <f t="shared" si="0"/>
        <v>Fax</v>
      </c>
      <c r="G26" s="233" t="s">
        <v>187</v>
      </c>
      <c r="H26" s="228" t="s">
        <v>187</v>
      </c>
    </row>
    <row r="27" spans="6:8" ht="15">
      <c r="F27" s="226" t="str">
        <f t="shared" si="0"/>
        <v>Rechentool PIR-RT2</v>
      </c>
      <c r="G27" s="233" t="s">
        <v>723</v>
      </c>
      <c r="H27" s="228" t="s">
        <v>734</v>
      </c>
    </row>
    <row r="28" spans="6:8" ht="15">
      <c r="F28" s="226" t="str">
        <f t="shared" si="0"/>
        <v xml:space="preserve"> für Rohrdämmungen im Wärme- und Kältebereich.</v>
      </c>
      <c r="G28" s="233" t="s">
        <v>189</v>
      </c>
      <c r="H28" s="228" t="s">
        <v>512</v>
      </c>
    </row>
    <row r="29" spans="6:8" ht="15">
      <c r="F29" s="226" t="str">
        <f t="shared" si="0"/>
        <v>Bemerkungen</v>
      </c>
      <c r="G29" s="233" t="s">
        <v>188</v>
      </c>
      <c r="H29" s="228" t="s">
        <v>364</v>
      </c>
    </row>
    <row r="30" spans="6:8" ht="15">
      <c r="F30" s="226" t="str">
        <f t="shared" si="0"/>
        <v>Das vorliegende Tool wurde von der Hochule Technik &amp; Architektur Luzern im Auftrag der Interessengemeinschaft proPIR entwickelt.</v>
      </c>
      <c r="G30" s="233" t="s">
        <v>656</v>
      </c>
      <c r="H30" s="228" t="s">
        <v>573</v>
      </c>
    </row>
    <row r="31" spans="6:8" ht="15">
      <c r="F31" s="226" t="str">
        <f t="shared" si="0"/>
        <v>ProPIR haftet nicht für Schäden, die durch die Anwendung des vorliegenden Tools entstehen können.</v>
      </c>
      <c r="G31" s="233" t="s">
        <v>574</v>
      </c>
      <c r="H31" s="228" t="s">
        <v>575</v>
      </c>
    </row>
    <row r="32" spans="6:8" ht="15">
      <c r="F32" s="226" t="str">
        <f t="shared" si="0"/>
        <v>Berechnen</v>
      </c>
      <c r="G32" s="233" t="s">
        <v>448</v>
      </c>
      <c r="H32" s="228" t="s">
        <v>449</v>
      </c>
    </row>
    <row r="33" spans="6:8" ht="75">
      <c r="F33" s="313" t="str">
        <f t="shared" si="0"/>
        <v>Dieses einfache Excel-Tool dient zur Berechnung der Dämmungen rund um Rohre und zur Abschätzung der Kosten/Energie/CO2-Einsparungen zwischen der Variante mit PIR Dämmung und einer Variante mit beliebiger Dämmung. Für die Heizungstechnik kann damit der Wärme- und Berührungsschutz, für die Kältetechnik der Kälte-, Tauwasser- und Feuchteschutz berechnet werden.</v>
      </c>
      <c r="G33" s="312" t="s">
        <v>365</v>
      </c>
      <c r="H33" s="240" t="s">
        <v>748</v>
      </c>
    </row>
    <row r="34" spans="6:8" ht="15">
      <c r="F34" s="226" t="str">
        <f t="shared" si="0"/>
        <v>Die Berechnungen beschränken sich auf flüssige Medien und basieren auf Codes, welche in Makros hinterlegt sind.</v>
      </c>
      <c r="G34" s="233" t="s">
        <v>653</v>
      </c>
      <c r="H34" s="228" t="s">
        <v>366</v>
      </c>
    </row>
    <row r="35" spans="6:8" ht="15">
      <c r="F35" s="226" t="str">
        <f t="shared" si="0"/>
        <v>Drucken</v>
      </c>
      <c r="G35" s="233" t="s">
        <v>450</v>
      </c>
      <c r="H35" s="228" t="s">
        <v>451</v>
      </c>
    </row>
    <row r="36" spans="6:8" ht="15">
      <c r="F36" s="226" t="str">
        <f t="shared" si="0"/>
        <v>Grundlagen für die Berechnung</v>
      </c>
      <c r="G36" s="233" t="s">
        <v>174</v>
      </c>
      <c r="H36" s="228" t="s">
        <v>420</v>
      </c>
    </row>
    <row r="37" spans="6:8" ht="15">
      <c r="F37" s="226" t="str">
        <f t="shared" si="0"/>
        <v>Die hinterlegten Kennwerte dienen als Hilfestellung für "übliche" Berechnungen.</v>
      </c>
      <c r="G37" s="233" t="s">
        <v>203</v>
      </c>
      <c r="H37" s="228" t="s">
        <v>680</v>
      </c>
    </row>
    <row r="38" spans="6:8" ht="15">
      <c r="F38" s="226" t="str">
        <f t="shared" si="0"/>
        <v>Rohrleitung</v>
      </c>
      <c r="G38" s="233" t="s">
        <v>237</v>
      </c>
      <c r="H38" s="228" t="s">
        <v>382</v>
      </c>
    </row>
    <row r="39" spans="6:8" ht="15">
      <c r="F39" s="226" t="str">
        <f t="shared" si="0"/>
        <v>Material</v>
      </c>
      <c r="G39" s="233" t="s">
        <v>33</v>
      </c>
      <c r="H39" s="228" t="s">
        <v>749</v>
      </c>
    </row>
    <row r="40" spans="6:8" ht="15">
      <c r="F40" s="226" t="str">
        <f t="shared" si="0"/>
        <v xml:space="preserve">Wärmeleitfähigkeit </v>
      </c>
      <c r="G40" s="233" t="s">
        <v>83</v>
      </c>
      <c r="H40" s="228" t="s">
        <v>383</v>
      </c>
    </row>
    <row r="41" spans="6:8" ht="15">
      <c r="F41" s="226" t="str">
        <f t="shared" si="0"/>
        <v>Wandstärke</v>
      </c>
      <c r="G41" s="233" t="s">
        <v>81</v>
      </c>
      <c r="H41" s="228" t="s">
        <v>549</v>
      </c>
    </row>
    <row r="42" spans="6:8" ht="15">
      <c r="F42" s="226" t="str">
        <f t="shared" si="0"/>
        <v>Dämmung</v>
      </c>
      <c r="G42" s="233" t="s">
        <v>48</v>
      </c>
      <c r="H42" s="228" t="s">
        <v>509</v>
      </c>
    </row>
    <row r="43" spans="6:8" ht="15">
      <c r="F43" s="226" t="str">
        <f>IF($D$8=$C$3,G43,H43)</f>
        <v>Material</v>
      </c>
      <c r="G43" s="233" t="s">
        <v>33</v>
      </c>
      <c r="H43" s="228" t="s">
        <v>749</v>
      </c>
    </row>
    <row r="44" spans="6:8" ht="15">
      <c r="F44" s="226" t="str">
        <f>IF($D$8=$C$3,G44,H44)</f>
        <v>Produktbezeichnung, Bemerkung zu benutzerdefinierte Eingaben</v>
      </c>
      <c r="G44" s="233" t="s">
        <v>657</v>
      </c>
      <c r="H44" s="228" t="s">
        <v>750</v>
      </c>
    </row>
    <row r="45" spans="6:8" ht="15">
      <c r="F45" s="226" t="str">
        <f>IF($D$8=$C$3,G45,H45)</f>
        <v>Wärmeleitfähigkeit deklariert bei 10°C</v>
      </c>
      <c r="G45" s="233" t="s">
        <v>303</v>
      </c>
      <c r="H45" s="228" t="s">
        <v>384</v>
      </c>
    </row>
    <row r="46" spans="6:8" ht="15">
      <c r="F46" s="226" t="str">
        <f t="shared" si="0"/>
        <v>Innendurchmesser (Ø Rohraussendruchmesser)</v>
      </c>
      <c r="G46" s="233" t="s">
        <v>676</v>
      </c>
      <c r="H46" s="228" t="s">
        <v>677</v>
      </c>
    </row>
    <row r="47" spans="6:8" ht="15">
      <c r="F47" s="226" t="str">
        <f t="shared" si="0"/>
        <v>Isolierstärke (Dicke der Isolierung)</v>
      </c>
      <c r="G47" s="233" t="s">
        <v>646</v>
      </c>
      <c r="H47" s="228" t="s">
        <v>647</v>
      </c>
    </row>
    <row r="48" spans="6:8" ht="15">
      <c r="F48" s="226" t="str">
        <f t="shared" si="0"/>
        <v>Wasserdampfdiffusionswiderstand</v>
      </c>
      <c r="G48" s="233" t="s">
        <v>195</v>
      </c>
      <c r="H48" s="228" t="s">
        <v>385</v>
      </c>
    </row>
    <row r="49" spans="6:8" ht="15">
      <c r="F49" s="226" t="str">
        <f t="shared" si="0"/>
        <v>Zuschlag Unterkonstruktion (z.B. Rohrschellen, Stützen)</v>
      </c>
      <c r="G49" s="233" t="s">
        <v>658</v>
      </c>
      <c r="H49" s="228" t="s">
        <v>691</v>
      </c>
    </row>
    <row r="50" spans="6:8" ht="15">
      <c r="F50" s="226" t="str">
        <f t="shared" si="0"/>
        <v>Wert</v>
      </c>
      <c r="G50" s="233" t="s">
        <v>155</v>
      </c>
      <c r="H50" s="228" t="s">
        <v>386</v>
      </c>
    </row>
    <row r="51" spans="6:8" ht="15">
      <c r="F51" s="226" t="str">
        <f t="shared" si="0"/>
        <v>Emissionsgrad Ummantelung</v>
      </c>
      <c r="G51" s="233" t="s">
        <v>55</v>
      </c>
      <c r="H51" s="228" t="s">
        <v>635</v>
      </c>
    </row>
    <row r="52" spans="6:8" ht="15">
      <c r="F52" s="226" t="str">
        <f t="shared" si="0"/>
        <v>Wert</v>
      </c>
      <c r="G52" s="233" t="s">
        <v>155</v>
      </c>
      <c r="H52" s="228" t="s">
        <v>386</v>
      </c>
    </row>
    <row r="53" spans="6:8" ht="15">
      <c r="F53" s="226" t="str">
        <f t="shared" si="0"/>
        <v>Zuschlag ungedämmte Rohroberfläche</v>
      </c>
      <c r="G53" s="233" t="s">
        <v>28</v>
      </c>
      <c r="H53" s="228" t="s">
        <v>387</v>
      </c>
    </row>
    <row r="54" spans="6:8" ht="15">
      <c r="F54" s="226" t="str">
        <f t="shared" si="0"/>
        <v>Wert</v>
      </c>
      <c r="G54" s="233" t="s">
        <v>155</v>
      </c>
      <c r="H54" s="228" t="s">
        <v>386</v>
      </c>
    </row>
    <row r="55" spans="6:8" ht="15">
      <c r="F55" s="226" t="str">
        <f t="shared" si="0"/>
        <v>Ausrichtung</v>
      </c>
      <c r="G55" s="233" t="s">
        <v>47</v>
      </c>
      <c r="H55" s="228" t="s">
        <v>388</v>
      </c>
    </row>
    <row r="56" spans="6:8" ht="15">
      <c r="F56" s="226" t="str">
        <f t="shared" si="0"/>
        <v>Medium</v>
      </c>
      <c r="G56" s="233" t="s">
        <v>49</v>
      </c>
      <c r="H56" s="228" t="s">
        <v>508</v>
      </c>
    </row>
    <row r="57" spans="6:8" ht="15">
      <c r="F57" s="226" t="str">
        <f t="shared" si="0"/>
        <v>Temperatur</v>
      </c>
      <c r="G57" s="233" t="s">
        <v>50</v>
      </c>
      <c r="H57" s="228" t="s">
        <v>389</v>
      </c>
    </row>
    <row r="58" spans="6:8" ht="15">
      <c r="F58" s="226" t="str">
        <f t="shared" si="0"/>
        <v>Umgebung</v>
      </c>
      <c r="G58" s="233" t="s">
        <v>51</v>
      </c>
      <c r="H58" s="228" t="s">
        <v>390</v>
      </c>
    </row>
    <row r="59" spans="6:8" ht="15">
      <c r="F59" s="226" t="str">
        <f t="shared" si="0"/>
        <v>Lufttemperatur</v>
      </c>
      <c r="G59" s="233" t="s">
        <v>41</v>
      </c>
      <c r="H59" s="228" t="s">
        <v>391</v>
      </c>
    </row>
    <row r="60" spans="6:8" ht="15">
      <c r="F60" s="226" t="str">
        <f t="shared" si="0"/>
        <v>relative Feuchte</v>
      </c>
      <c r="G60" s="233" t="s">
        <v>172</v>
      </c>
      <c r="H60" s="228" t="s">
        <v>392</v>
      </c>
    </row>
    <row r="61" spans="6:8" ht="15">
      <c r="F61" s="226" t="str">
        <f t="shared" si="0"/>
        <v>Windgeschwindigkeit</v>
      </c>
      <c r="G61" s="233" t="s">
        <v>52</v>
      </c>
      <c r="H61" s="228" t="s">
        <v>393</v>
      </c>
    </row>
    <row r="62" spans="6:8" ht="15">
      <c r="F62" s="226" t="str">
        <f t="shared" si="0"/>
        <v>Wert Windgeschwindigkeit</v>
      </c>
      <c r="G62" s="233" t="s">
        <v>185</v>
      </c>
      <c r="H62" s="228" t="s">
        <v>394</v>
      </c>
    </row>
    <row r="63" spans="6:8" ht="15">
      <c r="F63" s="226" t="str">
        <f t="shared" si="0"/>
        <v>Berührungsschutz (nur für Wärmeschutz)</v>
      </c>
      <c r="G63" s="233" t="s">
        <v>141</v>
      </c>
      <c r="H63" s="228" t="s">
        <v>536</v>
      </c>
    </row>
    <row r="64" spans="6:8" ht="15">
      <c r="F64" s="226" t="str">
        <f t="shared" si="0"/>
        <v>Höchst zulässige Oberflächentemperatur</v>
      </c>
      <c r="G64" s="233" t="s">
        <v>168</v>
      </c>
      <c r="H64" s="228" t="s">
        <v>395</v>
      </c>
    </row>
    <row r="65" spans="6:8" ht="15">
      <c r="F65" s="226" t="str">
        <f t="shared" si="0"/>
        <v>Dampfbremse (nur für Kälteschutz)</v>
      </c>
      <c r="G65" s="233" t="s">
        <v>147</v>
      </c>
      <c r="H65" s="228" t="s">
        <v>544</v>
      </c>
    </row>
    <row r="66" spans="6:8" ht="15">
      <c r="F66" s="226" t="str">
        <f t="shared" si="0"/>
        <v>Bezeichnung</v>
      </c>
      <c r="G66" s="233" t="s">
        <v>64</v>
      </c>
      <c r="H66" s="228" t="s">
        <v>405</v>
      </c>
    </row>
    <row r="67" spans="6:8" ht="15">
      <c r="F67" s="226" t="str">
        <f t="shared" si="0"/>
        <v xml:space="preserve">Diffusionsäquivalente Luftschichtdicke </v>
      </c>
      <c r="G67" s="233" t="s">
        <v>173</v>
      </c>
      <c r="H67" s="228" t="s">
        <v>406</v>
      </c>
    </row>
    <row r="68" spans="6:8" ht="15">
      <c r="F68" s="226" t="str">
        <f t="shared" si="0"/>
        <v>Dicke Dampfbremse</v>
      </c>
      <c r="G68" s="233" t="s">
        <v>186</v>
      </c>
      <c r="H68" s="228" t="s">
        <v>545</v>
      </c>
    </row>
    <row r="69" spans="6:8" ht="15">
      <c r="F69" s="226" t="str">
        <f t="shared" si="0"/>
        <v>Undichtheiten Dampfbremse</v>
      </c>
      <c r="G69" s="233" t="s">
        <v>72</v>
      </c>
      <c r="H69" s="228" t="s">
        <v>546</v>
      </c>
    </row>
    <row r="70" spans="6:8" ht="15">
      <c r="F70" s="226" t="str">
        <f t="shared" si="0"/>
        <v>Grenzwert für Feuchtezunahme in 10 Jahren</v>
      </c>
      <c r="G70" s="233" t="s">
        <v>166</v>
      </c>
      <c r="H70" s="228" t="s">
        <v>407</v>
      </c>
    </row>
    <row r="71" spans="6:8" ht="15">
      <c r="F71" s="226" t="str">
        <f t="shared" si="0"/>
        <v>Wirtschaftlichkeit</v>
      </c>
      <c r="G71" s="233" t="s">
        <v>706</v>
      </c>
      <c r="H71" s="228" t="s">
        <v>408</v>
      </c>
    </row>
    <row r="72" spans="6:8" ht="15">
      <c r="F72" s="226" t="str">
        <f t="shared" si="0"/>
        <v>Tägliche Betriebszeit</v>
      </c>
      <c r="G72" s="233" t="s">
        <v>215</v>
      </c>
      <c r="H72" s="228" t="s">
        <v>409</v>
      </c>
    </row>
    <row r="73" spans="6:8" ht="15">
      <c r="F73" s="226" t="str">
        <f t="shared" si="0"/>
        <v>Jährliche Betriebszeit</v>
      </c>
      <c r="G73" s="233" t="s">
        <v>216</v>
      </c>
      <c r="H73" s="228" t="s">
        <v>410</v>
      </c>
    </row>
    <row r="74" spans="6:8" ht="15">
      <c r="F74" s="226" t="str">
        <f t="shared" si="0"/>
        <v>Länge Rohrleitung</v>
      </c>
      <c r="G74" s="233" t="s">
        <v>220</v>
      </c>
      <c r="H74" s="228" t="s">
        <v>411</v>
      </c>
    </row>
    <row r="75" spans="6:8" ht="15">
      <c r="F75" s="226" t="str">
        <f t="shared" si="0"/>
        <v>Energieträger</v>
      </c>
      <c r="G75" s="233" t="s">
        <v>209</v>
      </c>
      <c r="H75" s="228" t="s">
        <v>412</v>
      </c>
    </row>
    <row r="76" spans="6:8" ht="15">
      <c r="F76" s="226" t="str">
        <f t="shared" si="0"/>
        <v>Wirkungsgrad oder JAZ Anlage</v>
      </c>
      <c r="G76" s="233" t="s">
        <v>249</v>
      </c>
      <c r="H76" s="228" t="s">
        <v>413</v>
      </c>
    </row>
    <row r="77" spans="6:8" ht="15">
      <c r="F77" s="226" t="str">
        <f t="shared" si="0"/>
        <v>Spezifischer THG-Emissionsfaktor</v>
      </c>
      <c r="G77" s="233" t="s">
        <v>250</v>
      </c>
      <c r="H77" s="228" t="s">
        <v>414</v>
      </c>
    </row>
    <row r="78" spans="6:8" ht="15">
      <c r="F78" s="226" t="str">
        <f t="shared" si="0"/>
        <v>Spezifischer Preis Energieträger</v>
      </c>
      <c r="G78" s="233" t="s">
        <v>248</v>
      </c>
      <c r="H78" s="228" t="s">
        <v>415</v>
      </c>
    </row>
    <row r="79" spans="6:8" ht="15">
      <c r="F79" s="226" t="str">
        <f t="shared" si="0"/>
        <v>Spezifischer Preis Isolierung</v>
      </c>
      <c r="G79" s="233" t="s">
        <v>218</v>
      </c>
      <c r="H79" s="228" t="s">
        <v>416</v>
      </c>
    </row>
    <row r="80" spans="6:8" ht="15">
      <c r="F80" s="226" t="str">
        <f t="shared" si="0"/>
        <v>Amortisationszeit Isolierung</v>
      </c>
      <c r="G80" s="233" t="s">
        <v>213</v>
      </c>
      <c r="H80" s="228" t="s">
        <v>417</v>
      </c>
    </row>
    <row r="81" spans="6:8" ht="15">
      <c r="F81" s="226" t="str">
        <f t="shared" ref="F81:F130" si="1">IF($D$8=$C$3,G81,H81)</f>
        <v>Nutzungszeit der Anlage</v>
      </c>
      <c r="G81" s="233" t="s">
        <v>219</v>
      </c>
      <c r="H81" s="228" t="s">
        <v>540</v>
      </c>
    </row>
    <row r="82" spans="6:8" ht="15">
      <c r="F82" s="226" t="str">
        <f t="shared" si="1"/>
        <v>Energiepreissteigerung</v>
      </c>
      <c r="G82" s="233" t="s">
        <v>211</v>
      </c>
      <c r="H82" s="228" t="s">
        <v>418</v>
      </c>
    </row>
    <row r="83" spans="6:8" ht="15">
      <c r="F83" s="226" t="str">
        <f t="shared" si="1"/>
        <v>Die hinterlegten Kennwerte sind Durschnittswerte verschiedern Produkte der gleichen Materialart</v>
      </c>
      <c r="G83" s="233" t="s">
        <v>308</v>
      </c>
      <c r="H83" s="228" t="s">
        <v>751</v>
      </c>
    </row>
    <row r="84" spans="6:8" ht="15">
      <c r="F84" s="226" t="str">
        <f t="shared" si="1"/>
        <v>Für Grenzbereiche können produktspezifische, nachgewiesene Kennwerte eingegeben werden.</v>
      </c>
      <c r="G84" s="233" t="s">
        <v>307</v>
      </c>
      <c r="H84" s="228" t="s">
        <v>419</v>
      </c>
    </row>
    <row r="85" spans="6:8" ht="15">
      <c r="F85" s="226" t="str">
        <f t="shared" si="1"/>
        <v>Gemeinsame Werte</v>
      </c>
      <c r="G85" s="233" t="s">
        <v>333</v>
      </c>
      <c r="H85" s="228" t="s">
        <v>421</v>
      </c>
    </row>
    <row r="86" spans="6:8" ht="15">
      <c r="F86" s="226" t="str">
        <f t="shared" si="1"/>
        <v>PIR</v>
      </c>
      <c r="G86" s="233" t="s">
        <v>259</v>
      </c>
      <c r="H86" s="228" t="s">
        <v>259</v>
      </c>
    </row>
    <row r="87" spans="6:8" ht="15">
      <c r="F87" s="226" t="str">
        <f t="shared" si="1"/>
        <v>Variante 2</v>
      </c>
      <c r="G87" s="233" t="s">
        <v>205</v>
      </c>
      <c r="H87" s="228" t="s">
        <v>205</v>
      </c>
    </row>
    <row r="88" spans="6:8" ht="15">
      <c r="F88" s="226" t="str">
        <f t="shared" si="1"/>
        <v xml:space="preserve">Vorschlagswerte, </v>
      </c>
      <c r="G88" s="233" t="s">
        <v>332</v>
      </c>
      <c r="H88" s="228" t="s">
        <v>697</v>
      </c>
    </row>
    <row r="89" spans="6:8" ht="15">
      <c r="F89" s="226" t="str">
        <f t="shared" si="1"/>
        <v>teilweise änderbar</v>
      </c>
      <c r="G89" s="233" t="s">
        <v>331</v>
      </c>
      <c r="H89" s="228" t="s">
        <v>422</v>
      </c>
    </row>
    <row r="90" spans="6:8" ht="15">
      <c r="F90" s="226" t="str">
        <f t="shared" si="1"/>
        <v>Hinweis: Bei Stahl oder Kupfer kann auf die Eingabe verzichtet werden.</v>
      </c>
      <c r="G90" s="233" t="s">
        <v>148</v>
      </c>
      <c r="H90" s="228" t="s">
        <v>423</v>
      </c>
    </row>
    <row r="91" spans="6:8" ht="18">
      <c r="F91" s="226" t="str">
        <f>IF($D$8=$C$3,G91,H91)</f>
        <v>Auswahl Material beeinflusst λD, u und Fli</v>
      </c>
      <c r="G91" s="233" t="s">
        <v>688</v>
      </c>
      <c r="H91" s="228" t="s">
        <v>752</v>
      </c>
    </row>
    <row r="92" spans="6:8" ht="15">
      <c r="F92" s="226" t="str">
        <f t="shared" si="1"/>
        <v>Resultate Wärmeschutz</v>
      </c>
      <c r="G92" s="233" t="s">
        <v>77</v>
      </c>
      <c r="H92" s="228" t="s">
        <v>513</v>
      </c>
    </row>
    <row r="93" spans="6:8" ht="15">
      <c r="F93" s="226" t="str">
        <f t="shared" si="1"/>
        <v>Teilergebnisse der Berechnung</v>
      </c>
      <c r="G93" s="233" t="s">
        <v>175</v>
      </c>
      <c r="H93" s="228" t="s">
        <v>424</v>
      </c>
    </row>
    <row r="94" spans="6:8" ht="15">
      <c r="F94" s="226" t="str">
        <f t="shared" si="1"/>
        <v>Wärmeleitfähigkeit bei Dämmmitteltemperatur 35 °C</v>
      </c>
      <c r="G94" s="233" t="str">
        <f>CONCATENATE("Wärmeleitfähigkeit bei Dämmmitteltemperatur ",(FeldMediumstemperatur+FeldUmgebungstemperatur)/2, " °C")</f>
        <v>Wärmeleitfähigkeit bei Dämmmitteltemperatur 35 °C</v>
      </c>
      <c r="H94" s="228" t="str">
        <f>CONCATENATE("Conductibilité thermique à la température moyenne d'isolation ", (FeldMediumstemperatur+FeldUmgebungstemperatur)/2, " °C")</f>
        <v>Conductibilité thermique à la température moyenne d'isolation 35 °C</v>
      </c>
    </row>
    <row r="95" spans="6:8" ht="15">
      <c r="F95" s="226" t="str">
        <f t="shared" si="1"/>
        <v>Wärmeübergang aussen</v>
      </c>
      <c r="G95" s="233" t="s">
        <v>60</v>
      </c>
      <c r="H95" s="228" t="s">
        <v>425</v>
      </c>
    </row>
    <row r="96" spans="6:8" ht="15">
      <c r="F96" s="226" t="str">
        <f t="shared" si="1"/>
        <v>Oberflächentemperatur</v>
      </c>
      <c r="G96" s="233" t="s">
        <v>59</v>
      </c>
      <c r="H96" s="228" t="s">
        <v>426</v>
      </c>
    </row>
    <row r="97" spans="6:8" ht="15">
      <c r="F97" s="226" t="str">
        <f t="shared" si="1"/>
        <v>PIR - Isolierung</v>
      </c>
      <c r="G97" s="233" t="s">
        <v>247</v>
      </c>
      <c r="H97" s="228" t="s">
        <v>446</v>
      </c>
    </row>
    <row r="98" spans="6:8" ht="15">
      <c r="F98" s="226" t="str">
        <f t="shared" si="1"/>
        <v>Vergleichsvariante</v>
      </c>
      <c r="G98" s="233" t="s">
        <v>304</v>
      </c>
      <c r="H98" s="228" t="s">
        <v>447</v>
      </c>
    </row>
    <row r="99" spans="6:8" ht="15">
      <c r="F99" s="226" t="str">
        <f t="shared" si="1"/>
        <v>Leistungen</v>
      </c>
      <c r="G99" s="233" t="s">
        <v>78</v>
      </c>
      <c r="H99" s="228" t="s">
        <v>427</v>
      </c>
    </row>
    <row r="100" spans="6:8" ht="15">
      <c r="F100" s="226" t="str">
        <f t="shared" si="1"/>
        <v>längenbezogener Wärmedurchlasswiderstand</v>
      </c>
      <c r="G100" s="233" t="s">
        <v>144</v>
      </c>
      <c r="H100" s="228" t="s">
        <v>541</v>
      </c>
    </row>
    <row r="101" spans="6:8" ht="15">
      <c r="F101" s="226" t="str">
        <f t="shared" si="1"/>
        <v>Wärmestrom rad.</v>
      </c>
      <c r="G101" s="233" t="s">
        <v>63</v>
      </c>
      <c r="H101" s="228" t="s">
        <v>542</v>
      </c>
    </row>
    <row r="102" spans="6:8" ht="15">
      <c r="F102" s="226" t="str">
        <f t="shared" si="1"/>
        <v>Wärmestrom rad. inkl. Wärmebrücken</v>
      </c>
      <c r="G102" s="233" t="s">
        <v>58</v>
      </c>
      <c r="H102" s="228" t="s">
        <v>543</v>
      </c>
    </row>
    <row r="103" spans="6:8" ht="15">
      <c r="F103" s="226" t="str">
        <f t="shared" si="1"/>
        <v>Die hinterlegten Kennwerte sind Durchschnittswerte verschiedener Produkte der gleichen Materialart.</v>
      </c>
      <c r="G103" s="233" t="s">
        <v>608</v>
      </c>
      <c r="H103" s="228" t="s">
        <v>753</v>
      </c>
    </row>
    <row r="104" spans="6:8" ht="15">
      <c r="F104" s="226" t="str">
        <f t="shared" si="1"/>
        <v>Für Grenzbereiche können in nicht gesperrten Feldern produktspezifische, nachgewiesene Kennwerte eingegeben werden.</v>
      </c>
      <c r="G104" s="233" t="s">
        <v>609</v>
      </c>
      <c r="H104" s="228" t="s">
        <v>610</v>
      </c>
    </row>
    <row r="105" spans="6:8" ht="15">
      <c r="F105" s="226" t="str">
        <f t="shared" si="1"/>
        <v>Berührungsschutz</v>
      </c>
      <c r="G105" s="233" t="s">
        <v>11</v>
      </c>
      <c r="H105" s="228" t="s">
        <v>537</v>
      </c>
    </row>
    <row r="106" spans="6:8" ht="15">
      <c r="F106" s="226" t="str">
        <f t="shared" si="1"/>
        <v>Oberflächentemperatur</v>
      </c>
      <c r="G106" s="235" t="s">
        <v>59</v>
      </c>
      <c r="H106" s="229" t="s">
        <v>679</v>
      </c>
    </row>
    <row r="107" spans="6:8" ht="15">
      <c r="F107" s="226" t="str">
        <f t="shared" si="1"/>
        <v>Grenzwert Berührungsschutz unterschritten (40°)</v>
      </c>
      <c r="G107" s="625" t="str">
        <f>CONCATENATE("Grenzwert Berührungsschutz unterschritten (",FeldBerührungsschtzTemp, "°)")</f>
        <v>Grenzwert Berührungsschutz unterschritten (40°)</v>
      </c>
      <c r="H107" s="228" t="str">
        <f>CONCATENATE("Valeur limite protection contacts fortuits inférieure (",FeldBerührungsschtzTemp, "°)")</f>
        <v>Valeur limite protection contacts fortuits inférieure (40°)</v>
      </c>
    </row>
    <row r="108" spans="6:8" ht="15">
      <c r="F108" s="226" t="str">
        <f t="shared" si="1"/>
        <v>Dämmstärke nach MuKEn</v>
      </c>
      <c r="G108" s="235" t="s">
        <v>79</v>
      </c>
      <c r="H108" s="229" t="s">
        <v>428</v>
      </c>
    </row>
    <row r="109" spans="6:8" ht="15">
      <c r="F109" s="226" t="str">
        <f t="shared" si="1"/>
        <v>Gesetzliche Dämmstärke (λD bei 10°C)</v>
      </c>
      <c r="G109" s="235" t="s">
        <v>689</v>
      </c>
      <c r="H109" s="229" t="s">
        <v>690</v>
      </c>
    </row>
    <row r="110" spans="6:8" ht="15">
      <c r="F110" s="226" t="str">
        <f t="shared" si="1"/>
        <v>Anforderungen nach MuKEn erfüllt?</v>
      </c>
      <c r="G110" s="235" t="s">
        <v>97</v>
      </c>
      <c r="H110" s="229" t="s">
        <v>429</v>
      </c>
    </row>
    <row r="111" spans="6:8" ht="15">
      <c r="F111" s="226" t="str">
        <f t="shared" si="1"/>
        <v>Die Kantonalen Energievorschriften müssen immer</v>
      </c>
      <c r="G111" s="235" t="s">
        <v>162</v>
      </c>
      <c r="H111" s="229" t="s">
        <v>432</v>
      </c>
    </row>
    <row r="112" spans="6:8" ht="15">
      <c r="F112" s="226" t="str">
        <f t="shared" si="1"/>
        <v>eingehalten werden!</v>
      </c>
      <c r="G112" s="235" t="s">
        <v>164</v>
      </c>
      <c r="H112" s="229" t="s">
        <v>431</v>
      </c>
    </row>
    <row r="113" spans="6:9" ht="15">
      <c r="F113" s="226" t="str">
        <f t="shared" si="1"/>
        <v>Resultate</v>
      </c>
      <c r="G113" s="235" t="s">
        <v>605</v>
      </c>
      <c r="H113" s="229" t="s">
        <v>611</v>
      </c>
    </row>
    <row r="114" spans="6:9" ht="15">
      <c r="F114" s="226" t="str">
        <f t="shared" si="1"/>
        <v xml:space="preserve">Jährlicher Energieverlust </v>
      </c>
      <c r="G114" s="235" t="s">
        <v>606</v>
      </c>
      <c r="H114" s="229" t="s">
        <v>613</v>
      </c>
    </row>
    <row r="115" spans="6:9" ht="15">
      <c r="F115" s="226" t="str">
        <f t="shared" si="1"/>
        <v>Jährliche Energieverlustkosten</v>
      </c>
      <c r="G115" s="235" t="s">
        <v>607</v>
      </c>
      <c r="H115" s="229" t="s">
        <v>612</v>
      </c>
    </row>
    <row r="116" spans="6:9" ht="15">
      <c r="F116" s="226" t="str">
        <f t="shared" si="1"/>
        <v>Jährliche CO₂-Emissionen</v>
      </c>
      <c r="G116" s="235" t="s">
        <v>683</v>
      </c>
      <c r="H116" s="229" t="s">
        <v>430</v>
      </c>
    </row>
    <row r="117" spans="6:9" ht="15">
      <c r="F117" s="226" t="str">
        <f t="shared" si="1"/>
        <v>Einsparung Variante 1 gegenüber Variante 2 über eine Nutzungszeit von 30 Jahre</v>
      </c>
      <c r="G117" s="235" t="str">
        <f>CONCATENATE("Einsparung ",'Resultate Wärmeschutz'!J8," gegenüber ",'Resultate Wärmeschutz'!L8, " über eine Nutzungszeit von ",FeldNutzungszeitAnlage, " Jahre")</f>
        <v>Einsparung Variante 1 gegenüber Variante 2 über eine Nutzungszeit von 30 Jahre</v>
      </c>
      <c r="H117" s="229" t="str">
        <f>CONCATENATE("Economie ",'Resultate Wärmeschutz'!J8," par rapport à ",'Resultate Wärmeschutz'!L8, " sur une durée d'utilisation de ",FeldNutzungszeitAnlage, " ans")</f>
        <v>Economie Variante 1 par rapport à Variante 2 sur une durée d'utilisation de 30 ans</v>
      </c>
    </row>
    <row r="118" spans="6:9" ht="15">
      <c r="F118" s="226" t="str">
        <f t="shared" si="1"/>
        <v>Einsparung Energie über eine Nutzungszeit von 30 Jahren</v>
      </c>
      <c r="G118" s="235" t="str">
        <f>CONCATENATE("Einsparung Energie über eine Nutzungszeit von ",FeldNutzungszeitAnlage, " Jahren")</f>
        <v>Einsparung Energie über eine Nutzungszeit von 30 Jahren</v>
      </c>
      <c r="H118" s="229" t="str">
        <f>CONCATENATE("Economie d'énergie sur une durée d'utilisation de ",FeldNutzungszeitAnlage, " ans")</f>
        <v>Economie d'énergie sur une durée d'utilisation de 30 ans</v>
      </c>
      <c r="I118" s="309"/>
    </row>
    <row r="119" spans="6:9" ht="15">
      <c r="F119" s="226" t="str">
        <f t="shared" si="1"/>
        <v>Einsparung Kosten über eine Nutzungszeit von 30 Jahren</v>
      </c>
      <c r="G119" s="235" t="str">
        <f>CONCATENATE("Einsparung Kosten über eine Nutzungszeit von ",FeldNutzungszeitAnlage, " Jahren")</f>
        <v>Einsparung Kosten über eine Nutzungszeit von 30 Jahren</v>
      </c>
      <c r="H119" s="229" t="str">
        <f>CONCATENATE("Economie de coûts sur une durée d'utilisation de ",FeldNutzungszeitAnlage, " ans")</f>
        <v>Economie de coûts sur une durée d'utilisation de 30 ans</v>
      </c>
    </row>
    <row r="120" spans="6:9" ht="15">
      <c r="F120" s="226" t="str">
        <f t="shared" si="1"/>
        <v>Einsparung CO₂ über eine Nutzungszeit von 30 Jahren</v>
      </c>
      <c r="G120" s="235" t="str">
        <f>CONCATENATE("Einsparung CO₂ über eine Nutzungszeit von ",FeldNutzungszeitAnlage, " Jahren")</f>
        <v>Einsparung CO₂ über eine Nutzungszeit von 30 Jahren</v>
      </c>
      <c r="H120" s="229" t="str">
        <f>CONCATENATE("Economie de CO₂ sur une durée d'utilisation de ",FeldNutzungszeitAnlage, " ans")</f>
        <v>Economie de CO₂ sur une durée d'utilisation de 30 ans</v>
      </c>
    </row>
    <row r="121" spans="6:9" ht="15">
      <c r="F121" s="226" t="str">
        <f t="shared" si="1"/>
        <v>Monate/Jahr</v>
      </c>
      <c r="G121" s="235" t="s">
        <v>217</v>
      </c>
      <c r="H121" s="229" t="s">
        <v>721</v>
      </c>
    </row>
    <row r="122" spans="6:9" ht="15">
      <c r="F122" s="226" t="str">
        <f t="shared" si="1"/>
        <v>Ja</v>
      </c>
      <c r="G122" s="235" t="s">
        <v>433</v>
      </c>
      <c r="H122" s="229" t="s">
        <v>435</v>
      </c>
    </row>
    <row r="123" spans="6:9" ht="15">
      <c r="F123" s="226" t="str">
        <f t="shared" si="1"/>
        <v>Nein</v>
      </c>
      <c r="G123" s="235" t="s">
        <v>434</v>
      </c>
      <c r="H123" s="229" t="s">
        <v>436</v>
      </c>
    </row>
    <row r="124" spans="6:9" ht="15">
      <c r="F124" s="226" t="str">
        <f t="shared" si="1"/>
        <v>ja/nein</v>
      </c>
      <c r="G124" s="235" t="s">
        <v>80</v>
      </c>
      <c r="H124" s="229" t="s">
        <v>437</v>
      </c>
    </row>
    <row r="125" spans="6:9" ht="15">
      <c r="F125" s="226" t="str">
        <f t="shared" si="1"/>
        <v>Resultate Kälteschutz</v>
      </c>
      <c r="G125" s="235" t="s">
        <v>76</v>
      </c>
      <c r="H125" s="229" t="s">
        <v>510</v>
      </c>
    </row>
    <row r="126" spans="6:9" ht="15">
      <c r="F126" s="226" t="str">
        <f t="shared" si="1"/>
        <v>Leistungen</v>
      </c>
      <c r="G126" s="235" t="s">
        <v>78</v>
      </c>
      <c r="H126" s="229" t="s">
        <v>515</v>
      </c>
    </row>
    <row r="127" spans="6:9" ht="15">
      <c r="F127" s="226" t="str">
        <f t="shared" si="1"/>
        <v>Tauwasserschutz</v>
      </c>
      <c r="G127" s="235" t="s">
        <v>32</v>
      </c>
      <c r="H127" s="229" t="s">
        <v>438</v>
      </c>
    </row>
    <row r="128" spans="6:9" ht="15">
      <c r="F128" s="226" t="str">
        <f t="shared" si="1"/>
        <v>Oberflächentemperatur</v>
      </c>
      <c r="G128" s="235" t="s">
        <v>59</v>
      </c>
      <c r="H128" s="229" t="s">
        <v>548</v>
      </c>
    </row>
    <row r="129" spans="6:8" ht="15">
      <c r="F129" s="226" t="str">
        <f t="shared" si="1"/>
        <v>Taupunkt, min. Oberflächentemperatur Tauwasserschutz</v>
      </c>
      <c r="G129" s="235" t="s">
        <v>781</v>
      </c>
      <c r="H129" s="229" t="s">
        <v>782</v>
      </c>
    </row>
    <row r="130" spans="6:8" ht="15">
      <c r="F130" s="226" t="str">
        <f t="shared" si="1"/>
        <v xml:space="preserve">Entsteht Tauwasser an der Oberfläche? </v>
      </c>
      <c r="G130" s="235" t="s">
        <v>170</v>
      </c>
      <c r="H130" s="229" t="s">
        <v>439</v>
      </c>
    </row>
    <row r="131" spans="6:8" ht="15">
      <c r="F131" s="226" t="str">
        <f t="shared" ref="F131:F185" si="2">IF($D$8=$C$3,G131,H131)</f>
        <v>Feuchteschutz</v>
      </c>
      <c r="G131" s="235" t="s">
        <v>62</v>
      </c>
      <c r="H131" s="229" t="s">
        <v>440</v>
      </c>
    </row>
    <row r="132" spans="6:8" ht="15">
      <c r="F132" s="226" t="str">
        <f t="shared" si="2"/>
        <v>Wasserdampfleitzahl der Dampfbremse</v>
      </c>
      <c r="G132" s="235" t="s">
        <v>200</v>
      </c>
      <c r="H132" s="229" t="s">
        <v>547</v>
      </c>
    </row>
    <row r="133" spans="6:8" ht="15">
      <c r="F133" s="226" t="str">
        <f t="shared" si="2"/>
        <v>Wasserdampfleitzahl der Dämmung</v>
      </c>
      <c r="G133" s="235" t="s">
        <v>198</v>
      </c>
      <c r="H133" s="229" t="s">
        <v>441</v>
      </c>
    </row>
    <row r="134" spans="6:8" ht="15">
      <c r="F134" s="226" t="str">
        <f t="shared" si="2"/>
        <v>Dampfdurchgangswiderstand</v>
      </c>
      <c r="G134" s="235" t="s">
        <v>197</v>
      </c>
      <c r="H134" s="229" t="s">
        <v>385</v>
      </c>
    </row>
    <row r="135" spans="6:8" ht="15">
      <c r="F135" s="226" t="str">
        <f t="shared" si="2"/>
        <v>Sättigungsdampfdruck Umgebung</v>
      </c>
      <c r="G135" s="235" t="s">
        <v>171</v>
      </c>
      <c r="H135" s="229" t="s">
        <v>442</v>
      </c>
    </row>
    <row r="136" spans="6:8" ht="15">
      <c r="F136" s="226" t="str">
        <f t="shared" si="2"/>
        <v>Partialdruckdifferenz</v>
      </c>
      <c r="G136" s="235" t="s">
        <v>74</v>
      </c>
      <c r="H136" s="228" t="s">
        <v>443</v>
      </c>
    </row>
    <row r="137" spans="6:8" ht="15">
      <c r="F137" s="226" t="str">
        <f t="shared" si="2"/>
        <v>Diffusionsstrom pro Stunde</v>
      </c>
      <c r="G137" s="233" t="s">
        <v>68</v>
      </c>
      <c r="H137" s="228" t="s">
        <v>444</v>
      </c>
    </row>
    <row r="138" spans="6:8" ht="15">
      <c r="F138" s="226" t="str">
        <f t="shared" si="2"/>
        <v>Volumen Dämmschicht</v>
      </c>
      <c r="G138" s="235" t="s">
        <v>70</v>
      </c>
      <c r="H138" s="228" t="s">
        <v>445</v>
      </c>
    </row>
    <row r="139" spans="6:8" ht="15">
      <c r="F139" s="226" t="str">
        <f t="shared" si="2"/>
        <v>Feuchtezunahme in 10 Jahren (Grenzwert V1: 3% und V2: 1 %)</v>
      </c>
      <c r="G139" s="235" t="str">
        <f>CONCATENATE("Feuchtezunahme in 10 Jahren (Grenzwert V1: ",FeldFli, "% und V2: ",FeldFli_V2," %)")</f>
        <v>Feuchtezunahme in 10 Jahren (Grenzwert V1: 3% und V2: 1 %)</v>
      </c>
      <c r="H139" s="228" t="str">
        <f>CONCATENATE("Augmentation d'humidité en 10 ans (valeur limite V1: ",FeldFli,"% et V2: ",FeldFli_V2, "%)")</f>
        <v>Augmentation d'humidité en 10 ans (valeur limite V1: 3% et V2: 1%)</v>
      </c>
    </row>
    <row r="140" spans="6:8" ht="15">
      <c r="F140" s="226" t="str">
        <f t="shared" si="2"/>
        <v>Anleitung</v>
      </c>
      <c r="G140" s="235" t="s">
        <v>135</v>
      </c>
      <c r="H140" s="228" t="s">
        <v>452</v>
      </c>
    </row>
    <row r="141" spans="6:8" ht="15">
      <c r="F141" s="226" t="str">
        <f t="shared" si="2"/>
        <v>Materialien</v>
      </c>
      <c r="G141" s="235" t="s">
        <v>3</v>
      </c>
      <c r="H141" s="228" t="s">
        <v>754</v>
      </c>
    </row>
    <row r="142" spans="6:8" ht="15">
      <c r="F142" s="226" t="str">
        <f t="shared" si="2"/>
        <v>Stahlrohre geschweisst</v>
      </c>
      <c r="G142" s="235" t="s">
        <v>1</v>
      </c>
      <c r="H142" s="228" t="s">
        <v>453</v>
      </c>
    </row>
    <row r="143" spans="6:8" ht="15">
      <c r="F143" s="226" t="str">
        <f t="shared" si="2"/>
        <v>Stahlrohr</v>
      </c>
      <c r="G143" s="235" t="s">
        <v>634</v>
      </c>
      <c r="H143" s="228" t="s">
        <v>638</v>
      </c>
    </row>
    <row r="144" spans="6:8" ht="15">
      <c r="F144" s="226" t="str">
        <f t="shared" si="2"/>
        <v>CrNi-Stahl, Edelstahl, inox</v>
      </c>
      <c r="G144" s="235" t="s">
        <v>639</v>
      </c>
      <c r="H144" s="228" t="s">
        <v>640</v>
      </c>
    </row>
    <row r="145" spans="6:8" ht="15">
      <c r="F145" s="226" t="str">
        <f t="shared" si="2"/>
        <v>Cu (Kupfer)</v>
      </c>
      <c r="G145" s="233" t="s">
        <v>45</v>
      </c>
      <c r="H145" s="228" t="s">
        <v>454</v>
      </c>
    </row>
    <row r="146" spans="6:8" ht="15">
      <c r="F146" s="226" t="str">
        <f t="shared" si="2"/>
        <v>Kunststoffe</v>
      </c>
      <c r="G146" s="235" t="s">
        <v>46</v>
      </c>
      <c r="H146" s="228" t="s">
        <v>455</v>
      </c>
    </row>
    <row r="147" spans="6:8" ht="15">
      <c r="F147" s="226" t="str">
        <f t="shared" si="2"/>
        <v>Wandstärke [mm]</v>
      </c>
      <c r="G147" s="235" t="s">
        <v>298</v>
      </c>
      <c r="H147" s="228" t="s">
        <v>456</v>
      </c>
    </row>
    <row r="148" spans="6:8" ht="15">
      <c r="F148" s="226" t="str">
        <f t="shared" si="2"/>
        <v>Art</v>
      </c>
      <c r="G148" s="235" t="s">
        <v>8</v>
      </c>
      <c r="H148" s="228" t="s">
        <v>461</v>
      </c>
    </row>
    <row r="149" spans="6:8" ht="15">
      <c r="F149" s="226" t="str">
        <f t="shared" si="2"/>
        <v>Horizontal</v>
      </c>
      <c r="G149" s="235" t="s">
        <v>9</v>
      </c>
      <c r="H149" s="228" t="s">
        <v>9</v>
      </c>
    </row>
    <row r="150" spans="6:8" ht="15">
      <c r="F150" s="226" t="str">
        <f t="shared" si="2"/>
        <v>Vertikal</v>
      </c>
      <c r="G150" s="235" t="s">
        <v>10</v>
      </c>
      <c r="H150" s="228" t="s">
        <v>457</v>
      </c>
    </row>
    <row r="151" spans="6:8" ht="15">
      <c r="F151" s="226" t="str">
        <f t="shared" si="2"/>
        <v>Bezeichnung</v>
      </c>
      <c r="G151" s="235" t="s">
        <v>64</v>
      </c>
      <c r="H151" s="228" t="s">
        <v>405</v>
      </c>
    </row>
    <row r="152" spans="6:8" ht="15">
      <c r="F152" s="226" t="str">
        <f t="shared" si="2"/>
        <v>Innen, windstill</v>
      </c>
      <c r="G152" s="235" t="s">
        <v>592</v>
      </c>
      <c r="H152" s="228" t="s">
        <v>596</v>
      </c>
    </row>
    <row r="153" spans="6:8" ht="15">
      <c r="F153" s="226" t="str">
        <f t="shared" si="2"/>
        <v>Aussen, gedeckt, leiser Zug</v>
      </c>
      <c r="G153" s="235" t="s">
        <v>593</v>
      </c>
      <c r="H153" s="228" t="s">
        <v>597</v>
      </c>
    </row>
    <row r="154" spans="6:8" ht="15">
      <c r="F154" s="226" t="str">
        <f t="shared" si="2"/>
        <v>Aussen, frei, schwacher Wind</v>
      </c>
      <c r="G154" s="235" t="s">
        <v>594</v>
      </c>
      <c r="H154" s="228" t="s">
        <v>598</v>
      </c>
    </row>
    <row r="155" spans="6:8" ht="15">
      <c r="F155" s="226" t="str">
        <f t="shared" si="2"/>
        <v>Aussen, frei, frischer Wind</v>
      </c>
      <c r="G155" s="235" t="s">
        <v>595</v>
      </c>
      <c r="H155" s="228" t="s">
        <v>599</v>
      </c>
    </row>
    <row r="156" spans="6:8" ht="15">
      <c r="F156" s="226" t="str">
        <f t="shared" si="2"/>
        <v>Art der Unterkonstruktion</v>
      </c>
      <c r="G156" s="235" t="s">
        <v>5</v>
      </c>
      <c r="H156" s="228" t="s">
        <v>550</v>
      </c>
    </row>
    <row r="157" spans="6:8" ht="15">
      <c r="F157" s="226" t="str">
        <f t="shared" si="2"/>
        <v>Keine Unterkonstruktion</v>
      </c>
      <c r="G157" s="233" t="s">
        <v>6</v>
      </c>
      <c r="H157" s="228" t="s">
        <v>551</v>
      </c>
    </row>
    <row r="158" spans="6:8" ht="15">
      <c r="F158" s="226" t="str">
        <f t="shared" si="2"/>
        <v>... aus dämmendem Werkstoff</v>
      </c>
      <c r="G158" s="233" t="s">
        <v>659</v>
      </c>
      <c r="H158" s="228" t="s">
        <v>694</v>
      </c>
    </row>
    <row r="159" spans="6:8" ht="15">
      <c r="F159" s="226" t="str">
        <f t="shared" si="2"/>
        <v>... aus Stahl, gedämmt</v>
      </c>
      <c r="G159" s="233" t="s">
        <v>660</v>
      </c>
      <c r="H159" s="228" t="s">
        <v>692</v>
      </c>
    </row>
    <row r="160" spans="6:8" ht="15">
      <c r="F160" s="226" t="str">
        <f t="shared" si="2"/>
        <v>... aus Stahl, ungedämmt</v>
      </c>
      <c r="G160" s="233" t="s">
        <v>661</v>
      </c>
      <c r="H160" s="228" t="s">
        <v>693</v>
      </c>
    </row>
    <row r="161" spans="6:8" ht="15">
      <c r="F161" s="226" t="str">
        <f t="shared" si="2"/>
        <v>Zuschlag [W/(mK)]</v>
      </c>
      <c r="G161" s="233" t="s">
        <v>458</v>
      </c>
      <c r="H161" s="228" t="s">
        <v>459</v>
      </c>
    </row>
    <row r="162" spans="6:8" ht="15">
      <c r="F162" s="226" t="str">
        <f t="shared" si="2"/>
        <v>Art der Oberfläche</v>
      </c>
      <c r="G162" s="236" t="s">
        <v>20</v>
      </c>
      <c r="H162" s="230" t="s">
        <v>460</v>
      </c>
    </row>
    <row r="163" spans="6:8" ht="15">
      <c r="F163" s="226" t="str">
        <f t="shared" si="2"/>
        <v>Keine Ummantelung</v>
      </c>
      <c r="G163" s="236" t="s">
        <v>15</v>
      </c>
      <c r="H163" s="230" t="s">
        <v>516</v>
      </c>
    </row>
    <row r="164" spans="6:8" ht="15">
      <c r="F164" s="226" t="str">
        <f t="shared" si="2"/>
        <v>Aluminium eloxiert</v>
      </c>
      <c r="G164" s="236" t="s">
        <v>19</v>
      </c>
      <c r="H164" s="230" t="s">
        <v>528</v>
      </c>
    </row>
    <row r="165" spans="6:8" ht="15">
      <c r="F165" s="226" t="str">
        <f t="shared" si="2"/>
        <v>Aluminium oxydiert</v>
      </c>
      <c r="G165" s="236" t="s">
        <v>17</v>
      </c>
      <c r="H165" s="230" t="s">
        <v>526</v>
      </c>
    </row>
    <row r="166" spans="6:8" ht="15">
      <c r="F166" s="226" t="str">
        <f t="shared" si="2"/>
        <v>Aluminium stark oxydiert</v>
      </c>
      <c r="G166" s="236" t="s">
        <v>18</v>
      </c>
      <c r="H166" s="230" t="s">
        <v>527</v>
      </c>
    </row>
    <row r="167" spans="6:8" ht="15">
      <c r="F167" s="226" t="str">
        <f t="shared" si="2"/>
        <v>Aluminium walzblank</v>
      </c>
      <c r="G167" s="236" t="s">
        <v>16</v>
      </c>
      <c r="H167" s="230" t="s">
        <v>519</v>
      </c>
    </row>
    <row r="168" spans="6:8" ht="15">
      <c r="F168" s="226" t="str">
        <f t="shared" si="2"/>
        <v>Berührungsschutz, metallisch</v>
      </c>
      <c r="G168" s="236" t="s">
        <v>14</v>
      </c>
      <c r="H168" s="230" t="s">
        <v>538</v>
      </c>
    </row>
    <row r="169" spans="6:8" ht="15">
      <c r="F169" s="226" t="str">
        <f t="shared" si="2"/>
        <v>Berührungsschutz, nicht metallisch</v>
      </c>
      <c r="G169" s="236" t="s">
        <v>13</v>
      </c>
      <c r="H169" s="230" t="s">
        <v>539</v>
      </c>
    </row>
    <row r="170" spans="6:8" ht="15">
      <c r="F170" s="226" t="str">
        <f t="shared" si="2"/>
        <v>nicht rostendes CrNi-Stahlblech</v>
      </c>
      <c r="G170" s="236" t="s">
        <v>25</v>
      </c>
      <c r="H170" s="230" t="s">
        <v>529</v>
      </c>
    </row>
    <row r="171" spans="6:8" ht="15">
      <c r="F171" s="226" t="str">
        <f t="shared" si="2"/>
        <v>Stahlblech farbbeschichtet</v>
      </c>
      <c r="G171" s="236" t="s">
        <v>24</v>
      </c>
      <c r="H171" s="230" t="s">
        <v>523</v>
      </c>
    </row>
    <row r="172" spans="6:8" ht="15">
      <c r="F172" s="226" t="str">
        <f t="shared" si="2"/>
        <v>Stahlblech gerostet</v>
      </c>
      <c r="G172" s="236" t="s">
        <v>524</v>
      </c>
      <c r="H172" s="230" t="s">
        <v>525</v>
      </c>
    </row>
    <row r="173" spans="6:8" ht="15">
      <c r="F173" s="226" t="str">
        <f t="shared" si="2"/>
        <v>Stahlblech stark angerostet</v>
      </c>
      <c r="G173" s="236" t="s">
        <v>23</v>
      </c>
      <c r="H173" s="230" t="s">
        <v>522</v>
      </c>
    </row>
    <row r="174" spans="6:8" ht="15">
      <c r="F174" s="226" t="str">
        <f t="shared" si="2"/>
        <v>Stahlblech verzinkt, blank</v>
      </c>
      <c r="G174" s="236" t="s">
        <v>21</v>
      </c>
      <c r="H174" s="230" t="s">
        <v>521</v>
      </c>
    </row>
    <row r="175" spans="6:8" ht="15">
      <c r="F175" s="226" t="str">
        <f t="shared" si="2"/>
        <v>Stahlblech verzinkt, verstaubt</v>
      </c>
      <c r="G175" s="236" t="s">
        <v>22</v>
      </c>
      <c r="H175" s="230" t="s">
        <v>520</v>
      </c>
    </row>
    <row r="176" spans="6:8" ht="15">
      <c r="F176" s="226" t="str">
        <f t="shared" si="2"/>
        <v>Ummantelung metallisch neu</v>
      </c>
      <c r="G176" s="233" t="s">
        <v>535</v>
      </c>
      <c r="H176" s="228" t="s">
        <v>530</v>
      </c>
    </row>
    <row r="177" spans="6:8" ht="15">
      <c r="F177" s="226" t="str">
        <f t="shared" si="2"/>
        <v>Ummantelung nicht metallisch (z.B. PVC)</v>
      </c>
      <c r="G177" s="236" t="s">
        <v>558</v>
      </c>
      <c r="H177" s="230" t="s">
        <v>557</v>
      </c>
    </row>
    <row r="178" spans="6:8" ht="15">
      <c r="F178" s="226" t="str">
        <f t="shared" si="2"/>
        <v>Ummantelung metallisch, betriebszustand (verstaubt)</v>
      </c>
      <c r="G178" s="236" t="s">
        <v>534</v>
      </c>
      <c r="H178" s="230" t="s">
        <v>531</v>
      </c>
    </row>
    <row r="179" spans="6:8" ht="15">
      <c r="F179" s="226" t="str">
        <f t="shared" si="2"/>
        <v>Ummantelung nicht metallisch (Wärmeschutz)</v>
      </c>
      <c r="G179" s="236" t="s">
        <v>533</v>
      </c>
      <c r="H179" s="231" t="s">
        <v>532</v>
      </c>
    </row>
    <row r="180" spans="6:8" ht="15">
      <c r="F180" s="226" t="str">
        <f t="shared" si="2"/>
        <v>Wärmebrücken</v>
      </c>
      <c r="G180" s="236" t="s">
        <v>29</v>
      </c>
      <c r="H180" s="230" t="s">
        <v>462</v>
      </c>
    </row>
    <row r="181" spans="6:8" ht="15">
      <c r="F181" s="226" t="str">
        <f t="shared" si="2"/>
        <v>Keine</v>
      </c>
      <c r="G181" s="236" t="s">
        <v>201</v>
      </c>
      <c r="H181" s="230" t="s">
        <v>463</v>
      </c>
    </row>
    <row r="182" spans="6:8" ht="15">
      <c r="F182" s="226" t="str">
        <f t="shared" si="2"/>
        <v>Wenige</v>
      </c>
      <c r="G182" s="236" t="s">
        <v>589</v>
      </c>
      <c r="H182" s="230" t="s">
        <v>464</v>
      </c>
    </row>
    <row r="183" spans="6:8" ht="15">
      <c r="F183" s="226" t="str">
        <f t="shared" si="2"/>
        <v>Übliche</v>
      </c>
      <c r="G183" s="236" t="s">
        <v>590</v>
      </c>
      <c r="H183" s="230" t="s">
        <v>465</v>
      </c>
    </row>
    <row r="184" spans="6:8" ht="15">
      <c r="F184" s="226" t="str">
        <f t="shared" si="2"/>
        <v>Viele</v>
      </c>
      <c r="G184" s="236" t="s">
        <v>591</v>
      </c>
      <c r="H184" s="230" t="s">
        <v>466</v>
      </c>
    </row>
    <row r="185" spans="6:8" ht="15">
      <c r="F185" s="226" t="str">
        <f t="shared" si="2"/>
        <v>Zuschlag [%]</v>
      </c>
      <c r="G185" s="236" t="s">
        <v>467</v>
      </c>
      <c r="H185" s="230" t="s">
        <v>468</v>
      </c>
    </row>
    <row r="186" spans="6:8" ht="15">
      <c r="F186" s="226" t="str">
        <f t="shared" ref="F186:F223" si="3">IF($D$8=$C$3,G186,H186)</f>
        <v>Material</v>
      </c>
      <c r="G186" s="236" t="s">
        <v>33</v>
      </c>
      <c r="H186" s="230" t="s">
        <v>749</v>
      </c>
    </row>
    <row r="187" spans="6:8" ht="15">
      <c r="F187" s="226" t="str">
        <f t="shared" si="3"/>
        <v>Keine</v>
      </c>
      <c r="G187" s="236" t="s">
        <v>201</v>
      </c>
      <c r="H187" s="230" t="s">
        <v>469</v>
      </c>
    </row>
    <row r="188" spans="6:8" ht="15">
      <c r="F188" s="226" t="str">
        <f t="shared" si="3"/>
        <v>Bitumenbeschichtungen, Trockenschichtdicke (10;1)</v>
      </c>
      <c r="G188" s="236" t="s">
        <v>628</v>
      </c>
      <c r="H188" s="230" t="s">
        <v>631</v>
      </c>
    </row>
    <row r="189" spans="6:8" ht="15">
      <c r="F189" s="226" t="str">
        <f t="shared" si="3"/>
        <v>Bitumenbeschichtungen, Trockenschichtdicke (50;2)</v>
      </c>
      <c r="G189" s="236" t="s">
        <v>629</v>
      </c>
      <c r="H189" s="230" t="s">
        <v>632</v>
      </c>
    </row>
    <row r="190" spans="6:8" ht="15">
      <c r="F190" s="226" t="str">
        <f t="shared" si="3"/>
        <v>Bitumenbeschichtungen, Trockenschichtdicke (100;3)</v>
      </c>
      <c r="G190" s="236" t="s">
        <v>630</v>
      </c>
      <c r="H190" s="230" t="s">
        <v>633</v>
      </c>
    </row>
    <row r="191" spans="6:8" ht="15">
      <c r="F191" s="226" t="str">
        <f t="shared" si="3"/>
        <v>Klebebänder, PE 0.4 mm dick</v>
      </c>
      <c r="G191" s="236" t="s">
        <v>36</v>
      </c>
      <c r="H191" s="230" t="s">
        <v>470</v>
      </c>
    </row>
    <row r="192" spans="6:8" ht="15">
      <c r="F192" s="226" t="str">
        <f t="shared" si="3"/>
        <v>Klebebänder, ALU 0.05 mm dick</v>
      </c>
      <c r="G192" s="236" t="s">
        <v>37</v>
      </c>
      <c r="H192" s="230" t="s">
        <v>471</v>
      </c>
    </row>
    <row r="193" spans="6:8" ht="15">
      <c r="F193" s="226" t="str">
        <f t="shared" si="3"/>
        <v>Folien, ALU 0.1 mm dick, Stösse überklebt</v>
      </c>
      <c r="G193" s="236" t="s">
        <v>38</v>
      </c>
      <c r="H193" s="230" t="s">
        <v>472</v>
      </c>
    </row>
    <row r="194" spans="6:8" ht="15">
      <c r="F194" s="226" t="str">
        <f t="shared" si="3"/>
        <v>Blechummantelungen, Sicken usw. nicht gedichtet</v>
      </c>
      <c r="G194" s="236" t="s">
        <v>39</v>
      </c>
      <c r="H194" s="230" t="s">
        <v>517</v>
      </c>
    </row>
    <row r="195" spans="6:8" ht="15">
      <c r="F195" s="226" t="str">
        <f t="shared" si="3"/>
        <v>Blechummantelungen, Sicken usw. gedichtet</v>
      </c>
      <c r="G195" s="236" t="s">
        <v>40</v>
      </c>
      <c r="H195" s="230" t="s">
        <v>518</v>
      </c>
    </row>
    <row r="196" spans="6:8" ht="15">
      <c r="F196" s="226" t="str">
        <f t="shared" si="3"/>
        <v>Flüssigkunststoffe, Trockenschichtdicke (50;2)</v>
      </c>
      <c r="G196" s="236" t="s">
        <v>624</v>
      </c>
      <c r="H196" s="230" t="s">
        <v>626</v>
      </c>
    </row>
    <row r="197" spans="6:8" ht="15">
      <c r="F197" s="226" t="str">
        <f t="shared" si="3"/>
        <v>Flüssigkunststoffe, Trockenschichtdicke (20;1)</v>
      </c>
      <c r="G197" s="236" t="s">
        <v>625</v>
      </c>
      <c r="H197" s="230" t="s">
        <v>627</v>
      </c>
    </row>
    <row r="198" spans="6:8" ht="15">
      <c r="F198" s="226" t="str">
        <f t="shared" si="3"/>
        <v>PIR ALU-Pet - Folie</v>
      </c>
      <c r="G198" s="236" t="s">
        <v>161</v>
      </c>
      <c r="H198" s="230" t="s">
        <v>473</v>
      </c>
    </row>
    <row r="199" spans="6:8" ht="15">
      <c r="F199" s="226" t="str">
        <f>IF($D$8=$C$3,G199,H199)</f>
        <v>äqui. L-Dicke [m]</v>
      </c>
      <c r="G199" s="236" t="s">
        <v>475</v>
      </c>
      <c r="H199" s="230" t="s">
        <v>474</v>
      </c>
    </row>
    <row r="200" spans="6:8" ht="15">
      <c r="F200" s="226" t="str">
        <f t="shared" ref="F200:F205" si="4">IF($D$8=$C$3,G200,H200)</f>
        <v>Dicke [mm]</v>
      </c>
      <c r="G200" s="236" t="s">
        <v>477</v>
      </c>
      <c r="H200" s="230" t="s">
        <v>476</v>
      </c>
    </row>
    <row r="201" spans="6:8" ht="15">
      <c r="F201" s="226" t="str">
        <f t="shared" si="4"/>
        <v>Energieträger</v>
      </c>
      <c r="G201" s="236" t="s">
        <v>209</v>
      </c>
      <c r="H201" s="230" t="s">
        <v>412</v>
      </c>
    </row>
    <row r="202" spans="6:8" ht="15">
      <c r="F202" s="226" t="str">
        <f t="shared" si="4"/>
        <v>Heizöl</v>
      </c>
      <c r="G202" s="236" t="s">
        <v>206</v>
      </c>
      <c r="H202" s="230" t="s">
        <v>479</v>
      </c>
    </row>
    <row r="203" spans="6:8" ht="15">
      <c r="F203" s="226" t="str">
        <f t="shared" si="4"/>
        <v>Erdgas</v>
      </c>
      <c r="G203" s="236" t="s">
        <v>207</v>
      </c>
      <c r="H203" s="230" t="s">
        <v>480</v>
      </c>
    </row>
    <row r="204" spans="6:8" ht="15">
      <c r="F204" s="226" t="str">
        <f t="shared" si="4"/>
        <v>Strom (CH-Mix) Luft-Wasser Wärmepumpe</v>
      </c>
      <c r="G204" s="236" t="s">
        <v>253</v>
      </c>
      <c r="H204" s="230" t="s">
        <v>481</v>
      </c>
    </row>
    <row r="205" spans="6:8" ht="15">
      <c r="F205" s="226" t="str">
        <f t="shared" si="4"/>
        <v>Strom (CH-Mix) Wasser,Sole-Wasser Wärmepumpe</v>
      </c>
      <c r="G205" s="236" t="s">
        <v>254</v>
      </c>
      <c r="H205" s="230" t="s">
        <v>482</v>
      </c>
    </row>
    <row r="206" spans="6:8" ht="15">
      <c r="F206" s="226" t="str">
        <f t="shared" si="3"/>
        <v>Pellets</v>
      </c>
      <c r="G206" s="236" t="s">
        <v>208</v>
      </c>
      <c r="H206" s="230" t="s">
        <v>208</v>
      </c>
    </row>
    <row r="207" spans="6:8" ht="15">
      <c r="F207" s="226" t="str">
        <f t="shared" si="3"/>
        <v>η oder JAZ [-]</v>
      </c>
      <c r="G207" s="236" t="s">
        <v>478</v>
      </c>
      <c r="H207" s="230" t="s">
        <v>483</v>
      </c>
    </row>
    <row r="208" spans="6:8" ht="15">
      <c r="F208" s="226" t="str">
        <f t="shared" si="3"/>
        <v>THG-Emissionen [kg CO₂/kWh]</v>
      </c>
      <c r="G208" s="236" t="s">
        <v>684</v>
      </c>
      <c r="H208" s="230" t="s">
        <v>685</v>
      </c>
    </row>
    <row r="209" spans="6:8" ht="15">
      <c r="F209" s="226" t="str">
        <f t="shared" si="3"/>
        <v>Preis Energieträger</v>
      </c>
      <c r="G209" s="236" t="s">
        <v>402</v>
      </c>
      <c r="H209" s="230" t="s">
        <v>484</v>
      </c>
    </row>
    <row r="210" spans="6:8" ht="15">
      <c r="F210" s="226" t="str">
        <f t="shared" si="3"/>
        <v>Einheit</v>
      </c>
      <c r="G210" s="236" t="s">
        <v>401</v>
      </c>
      <c r="H210" s="230" t="s">
        <v>485</v>
      </c>
    </row>
    <row r="211" spans="6:8" ht="15">
      <c r="F211" s="226" t="str">
        <f t="shared" si="3"/>
        <v>Kurz</v>
      </c>
      <c r="G211" s="236" t="s">
        <v>552</v>
      </c>
      <c r="H211" s="230" t="s">
        <v>554</v>
      </c>
    </row>
    <row r="212" spans="6:8" ht="15">
      <c r="F212" s="226" t="str">
        <f t="shared" si="3"/>
        <v>Mittel</v>
      </c>
      <c r="G212" s="236" t="s">
        <v>404</v>
      </c>
      <c r="H212" s="230" t="s">
        <v>486</v>
      </c>
    </row>
    <row r="213" spans="6:8" ht="15">
      <c r="F213" s="226" t="str">
        <f t="shared" si="3"/>
        <v>Lang</v>
      </c>
      <c r="G213" s="236" t="s">
        <v>553</v>
      </c>
      <c r="H213" s="230" t="s">
        <v>555</v>
      </c>
    </row>
    <row r="214" spans="6:8" ht="15">
      <c r="F214" s="226" t="str">
        <f t="shared" si="3"/>
        <v>Jahre</v>
      </c>
      <c r="G214" s="236" t="s">
        <v>372</v>
      </c>
      <c r="H214" s="230" t="s">
        <v>487</v>
      </c>
    </row>
    <row r="215" spans="6:8" ht="15">
      <c r="F215" s="226" t="str">
        <f t="shared" si="3"/>
        <v>Dämm-Materialien</v>
      </c>
      <c r="G215" s="236" t="s">
        <v>119</v>
      </c>
      <c r="H215" s="230" t="s">
        <v>755</v>
      </c>
    </row>
    <row r="216" spans="6:8" ht="15">
      <c r="F216" s="226" t="str">
        <f t="shared" si="3"/>
        <v>keine Dämmung</v>
      </c>
      <c r="G216" s="236" t="s">
        <v>163</v>
      </c>
      <c r="H216" s="230" t="s">
        <v>492</v>
      </c>
    </row>
    <row r="217" spans="6:8" ht="15">
      <c r="F217" s="226" t="str">
        <f t="shared" si="3"/>
        <v>PIR</v>
      </c>
      <c r="G217" s="236" t="s">
        <v>259</v>
      </c>
      <c r="H217" s="230" t="s">
        <v>259</v>
      </c>
    </row>
    <row r="218" spans="6:8" ht="15">
      <c r="F218" s="226" t="str">
        <f t="shared" si="3"/>
        <v>Steinwolle</v>
      </c>
      <c r="G218" s="236" t="s">
        <v>488</v>
      </c>
      <c r="H218" s="230" t="s">
        <v>556</v>
      </c>
    </row>
    <row r="219" spans="6:8" ht="15">
      <c r="F219" s="226" t="str">
        <f t="shared" si="3"/>
        <v>Glaswolle</v>
      </c>
      <c r="G219" s="236" t="s">
        <v>489</v>
      </c>
      <c r="H219" s="230" t="s">
        <v>493</v>
      </c>
    </row>
    <row r="220" spans="6:8" ht="15">
      <c r="F220" s="226" t="str">
        <f t="shared" si="3"/>
        <v>synth. Kautschuk (FEF)</v>
      </c>
      <c r="G220" s="236" t="s">
        <v>490</v>
      </c>
      <c r="H220" s="230" t="s">
        <v>494</v>
      </c>
    </row>
    <row r="221" spans="6:8" ht="15">
      <c r="F221" s="226" t="str">
        <f t="shared" si="3"/>
        <v>synth. Kautschuk halogenfrei (FEF)</v>
      </c>
      <c r="G221" s="236" t="s">
        <v>491</v>
      </c>
      <c r="H221" s="230" t="s">
        <v>495</v>
      </c>
    </row>
    <row r="222" spans="6:8" ht="15">
      <c r="F222" s="226" t="str">
        <f t="shared" si="3"/>
        <v>Kopieren             V1 -&gt; V2</v>
      </c>
      <c r="G222" s="314" t="s">
        <v>496</v>
      </c>
      <c r="H222" s="230" t="s">
        <v>497</v>
      </c>
    </row>
    <row r="223" spans="6:8" ht="15">
      <c r="F223" s="226" t="str">
        <f t="shared" si="3"/>
        <v>Inhalt</v>
      </c>
      <c r="G223" s="236" t="s">
        <v>146</v>
      </c>
      <c r="H223" s="230" t="s">
        <v>498</v>
      </c>
    </row>
    <row r="224" spans="6:8" ht="15">
      <c r="F224" s="226" t="str">
        <f t="shared" ref="F224:F261" si="5">IF($D$8=$C$3,G224,H224)</f>
        <v>Erste Schritte</v>
      </c>
      <c r="G224" s="236" t="s">
        <v>124</v>
      </c>
      <c r="H224" s="230" t="s">
        <v>499</v>
      </c>
    </row>
    <row r="225" spans="6:12" ht="15">
      <c r="F225" s="226" t="str">
        <f t="shared" si="5"/>
        <v>Eingabe der Grundlagen</v>
      </c>
      <c r="G225" s="236" t="s">
        <v>125</v>
      </c>
      <c r="H225" s="230" t="s">
        <v>714</v>
      </c>
    </row>
    <row r="226" spans="6:12" ht="15">
      <c r="F226" s="226" t="str">
        <f t="shared" si="5"/>
        <v>Berechnung starten</v>
      </c>
      <c r="G226" s="236" t="s">
        <v>126</v>
      </c>
      <c r="H226" s="230" t="s">
        <v>500</v>
      </c>
    </row>
    <row r="227" spans="6:12" ht="15">
      <c r="F227" s="226" t="str">
        <f t="shared" si="5"/>
        <v>Weitere Unterlagen - Hinweise zur Berechnung</v>
      </c>
      <c r="G227" s="236" t="s">
        <v>722</v>
      </c>
      <c r="H227" s="230" t="s">
        <v>731</v>
      </c>
    </row>
    <row r="228" spans="6:12" ht="15" customHeight="1">
      <c r="F228" s="226" t="str">
        <f t="shared" si="5"/>
        <v>Wichtiger Hinweis: Sie können die Schaltflächen erst dann bedienen, wenn kein Feld aktiviert ist.</v>
      </c>
      <c r="G228" s="236" t="s">
        <v>176</v>
      </c>
      <c r="H228" s="230" t="s">
        <v>501</v>
      </c>
    </row>
    <row r="229" spans="6:12" ht="15" customHeight="1">
      <c r="F229" s="226" t="str">
        <f t="shared" si="5"/>
        <v>Auf dem Blatt "Start" können Sie die Adresse des Objekts, Planers und Kunden eingeben.</v>
      </c>
      <c r="G229" s="236" t="s">
        <v>191</v>
      </c>
      <c r="H229" s="230" t="s">
        <v>502</v>
      </c>
    </row>
    <row r="230" spans="6:12" ht="15" customHeight="1">
      <c r="F230" s="226" t="str">
        <f t="shared" si="5"/>
        <v xml:space="preserve">Wechseln Sie auf das Excelblatt "Grundlagen" und erfassen Sie die erforderlichen Grundlagen. </v>
      </c>
      <c r="G230" s="236" t="s">
        <v>194</v>
      </c>
      <c r="H230" s="230" t="s">
        <v>758</v>
      </c>
    </row>
    <row r="231" spans="6:12" ht="75">
      <c r="F231" s="226" t="str">
        <f t="shared" si="5"/>
        <v>Öffnen Sie das Blatt "Grundlagen". Beginnen Sie mit den Eingaben der Werte in Variante 1, danach die Variante 2.  Zum Teil werden Sie durch Auswahllisten unterstützt. Diese werden mit Doppelklick in dem entsprechenden Eingabefeld geöffnet. Solche Eingabefelder sind mit einem Kommentar (rote Eckmarkierung) versehen.</v>
      </c>
      <c r="G231" s="314" t="s">
        <v>673</v>
      </c>
      <c r="H231" s="635" t="s">
        <v>761</v>
      </c>
    </row>
    <row r="232" spans="6:12" ht="120">
      <c r="F232" s="226" t="str">
        <f t="shared" si="5"/>
        <v>Farbig hinterlegte Felder sind Pflichtfelder und müssen ausgefüllt oder kontrolliert werden. Gelb ist für Variante 1 (standardmässig PIR), Grün für die Vergleichsvariante V2. Blau hinterlegte Felder in Variante 1 sind gemeinsame Werte und werden automatisch in Variante 2 nicht veränderbar übernommen. Weisse Felder können teilweise verändert werden. Wird ein Vorgabewert verändert, erscheint der Text rot und der Cursor springt teilweise auf eine Zelle, in der ein Hinweis auf die Änderung (z.B. anderer Produktname, andere Materialeigenschaft oder Grenzwert) eingetragen werden soll.</v>
      </c>
      <c r="G232" s="314" t="s">
        <v>674</v>
      </c>
      <c r="H232" s="231" t="s">
        <v>756</v>
      </c>
    </row>
    <row r="233" spans="6:12" ht="15" customHeight="1">
      <c r="F233" s="226" t="str">
        <f t="shared" si="5"/>
        <v>Sind alle erforderlichen Werte eingegeben, müssen Sie die Berechnung mit der Schaltfläche "Berechnen" auslösen. Je nach Temperaturdifferenz, Mediumstemperatur, Umgebungstemperatur wird der Kälte- beziehungsweise Wärmeschutz berechnet.</v>
      </c>
      <c r="G233" s="236" t="s">
        <v>192</v>
      </c>
      <c r="H233" s="230" t="s">
        <v>511</v>
      </c>
    </row>
    <row r="234" spans="6:12" ht="15" customHeight="1">
      <c r="F234" s="226" t="str">
        <f t="shared" si="5"/>
        <v>Um Eingabedaten zu verändern, kehren Sie auf das Blatt "Grundlagen" zurück, ändern den gewünschten Wert und lösen die Berechnung noch einmal aus.</v>
      </c>
      <c r="G234" s="236" t="s">
        <v>127</v>
      </c>
      <c r="H234" s="230" t="s">
        <v>759</v>
      </c>
    </row>
    <row r="235" spans="6:12" ht="15" customHeight="1">
      <c r="F235" s="226" t="str">
        <f t="shared" si="5"/>
        <v>Mit der Schaltfläche "Drucken" werden die Blätter "Start", "Grundlagen" und je nach Berechnung das entsprechende Resultatblatt ausgedruckt.</v>
      </c>
      <c r="G235" s="236" t="s">
        <v>177</v>
      </c>
      <c r="H235" s="230" t="s">
        <v>762</v>
      </c>
    </row>
    <row r="236" spans="6:12" ht="15" customHeight="1">
      <c r="F236" s="226" t="str">
        <f t="shared" si="5"/>
        <v xml:space="preserve">Auf dem Blatt "Grundlagen" kann nach Eingabe aller erforderlichen Werte die Berechnung mit der Schaltfläche "Berechnen" gestartet werden.  </v>
      </c>
      <c r="G236" s="314" t="s">
        <v>671</v>
      </c>
      <c r="H236" s="231" t="s">
        <v>760</v>
      </c>
      <c r="I236" s="315"/>
      <c r="J236" s="315"/>
      <c r="K236" s="315"/>
      <c r="L236" s="315"/>
    </row>
    <row r="237" spans="6:12" ht="15" customHeight="1">
      <c r="F237" s="226" t="str">
        <f t="shared" si="5"/>
        <v>Die Art der Berechnung, das heisst ob ein Kälte- oder Wärmeschutz gerechnet wird, hängt von der Mediumstemperatur ab. Liegt diese über der Umgebungstemperatur wird der Wärmeschutz berechnet, liegt diese unter der Umgebungstemperatur wird der Kälteschutz gerechnet. Ist die Mediumstemperatur gleich der Umgebungstemperatur erfolgt keine Berechnung.</v>
      </c>
      <c r="G237" s="314" t="s">
        <v>193</v>
      </c>
      <c r="H237" s="231" t="s">
        <v>514</v>
      </c>
      <c r="I237" s="315"/>
      <c r="J237" s="315"/>
      <c r="K237" s="315"/>
      <c r="L237" s="315"/>
    </row>
    <row r="238" spans="6:12" ht="15">
      <c r="F238" s="226" t="str">
        <f t="shared" si="5"/>
        <v>Folgende Unterlagen liefern die Grundlage für die Berechnung</v>
      </c>
      <c r="G238" s="236" t="s">
        <v>139</v>
      </c>
      <c r="H238" s="230" t="s">
        <v>503</v>
      </c>
    </row>
    <row r="239" spans="6:12" ht="15">
      <c r="F239" s="226" t="str">
        <f t="shared" si="5"/>
        <v>Planungsunterlagen Elri AG, Regisol AG, swisspor AG</v>
      </c>
      <c r="G239" s="236" t="s">
        <v>654</v>
      </c>
      <c r="H239" s="230" t="s">
        <v>655</v>
      </c>
    </row>
    <row r="240" spans="6:12" ht="15">
      <c r="F240" s="226" t="str">
        <f t="shared" si="5"/>
        <v>Kälte-Leitungen mit PIR-Dämmschalen</v>
      </c>
      <c r="G240" s="236" t="s">
        <v>726</v>
      </c>
      <c r="H240" s="230" t="s">
        <v>728</v>
      </c>
    </row>
    <row r="241" spans="6:8" ht="15">
      <c r="F241" s="226" t="str">
        <f t="shared" si="5"/>
        <v>Wärme-Leitungen mit PIR-Dämmschalen</v>
      </c>
      <c r="G241" s="236" t="s">
        <v>727</v>
      </c>
      <c r="H241" s="230" t="s">
        <v>729</v>
      </c>
    </row>
    <row r="242" spans="6:8" ht="15">
      <c r="F242" s="226" t="str">
        <f t="shared" si="5"/>
        <v>Normen</v>
      </c>
      <c r="G242" s="236" t="s">
        <v>140</v>
      </c>
      <c r="H242" s="230" t="s">
        <v>504</v>
      </c>
    </row>
    <row r="243" spans="6:8" ht="15">
      <c r="F243" s="226" t="str">
        <f t="shared" si="5"/>
        <v>Norm SIA 380.303:1998</v>
      </c>
      <c r="G243" s="236" t="s">
        <v>142</v>
      </c>
      <c r="H243" s="230" t="s">
        <v>505</v>
      </c>
    </row>
    <row r="244" spans="6:8" ht="15">
      <c r="F244" s="226" t="str">
        <f t="shared" si="5"/>
        <v>Wärmedämmumg an haus- und betriebstechnischen Anlagen - Berechnungsregeln</v>
      </c>
      <c r="G244" s="236" t="s">
        <v>143</v>
      </c>
      <c r="H244" s="230" t="s">
        <v>506</v>
      </c>
    </row>
    <row r="245" spans="6:8" ht="15">
      <c r="F245" s="226" t="str">
        <f t="shared" si="5"/>
        <v>Wärmedämmumg an haus- und betriebstechnischen Anlagen in Gebäude - Berechnung der Wasserdampfdiffusion - Dämmung von Kälteleitungen</v>
      </c>
      <c r="G245" s="236" t="s">
        <v>202</v>
      </c>
      <c r="H245" s="230" t="s">
        <v>507</v>
      </c>
    </row>
    <row r="246" spans="6:8" ht="15">
      <c r="F246" s="226" t="str">
        <f t="shared" si="5"/>
        <v>benutzerdefiniert</v>
      </c>
      <c r="G246" s="236" t="s">
        <v>563</v>
      </c>
      <c r="H246" s="230" t="s">
        <v>564</v>
      </c>
    </row>
    <row r="247" spans="6:8" ht="15">
      <c r="F247" s="226" t="str">
        <f t="shared" si="5"/>
        <v>benutzerdefiniert v1</v>
      </c>
      <c r="G247" s="236" t="s">
        <v>565</v>
      </c>
      <c r="H247" s="230" t="s">
        <v>567</v>
      </c>
    </row>
    <row r="248" spans="6:8" ht="15">
      <c r="F248" s="226" t="str">
        <f t="shared" si="5"/>
        <v>benutzerdefiniert v2</v>
      </c>
      <c r="G248" s="236" t="s">
        <v>566</v>
      </c>
      <c r="H248" s="230" t="s">
        <v>568</v>
      </c>
    </row>
    <row r="249" spans="6:8" ht="15">
      <c r="F249" s="226" t="str">
        <f t="shared" si="5"/>
        <v>Hinweis: Sie verwenden ein offenzelliges Dämmmaterial für eine Kälteisolierung. Dies wird ausdrücklich nicht empfohlen !</v>
      </c>
      <c r="G249" s="236" t="s">
        <v>572</v>
      </c>
      <c r="H249" s="230" t="s">
        <v>757</v>
      </c>
    </row>
    <row r="250" spans="6:8" ht="15">
      <c r="F250" s="226" t="str">
        <f t="shared" si="5"/>
        <v>keine Ummantelung</v>
      </c>
      <c r="G250" s="236" t="s">
        <v>600</v>
      </c>
      <c r="H250" s="230" t="s">
        <v>516</v>
      </c>
    </row>
    <row r="251" spans="6:8" ht="15">
      <c r="F251" s="226" t="str">
        <f t="shared" si="5"/>
        <v xml:space="preserve">PVC </v>
      </c>
      <c r="G251" s="236" t="s">
        <v>662</v>
      </c>
      <c r="H251" s="230" t="s">
        <v>665</v>
      </c>
    </row>
    <row r="252" spans="6:8" ht="15">
      <c r="F252" s="226" t="str">
        <f t="shared" si="5"/>
        <v>ALU-PET</v>
      </c>
      <c r="G252" s="236" t="s">
        <v>663</v>
      </c>
      <c r="H252" s="230" t="s">
        <v>663</v>
      </c>
    </row>
    <row r="253" spans="6:8" ht="15">
      <c r="F253" s="226" t="str">
        <f t="shared" si="5"/>
        <v>ALU Grobkorn</v>
      </c>
      <c r="G253" s="236" t="s">
        <v>664</v>
      </c>
      <c r="H253" s="230" t="s">
        <v>666</v>
      </c>
    </row>
    <row r="254" spans="6:8" ht="15">
      <c r="F254" s="226" t="str">
        <f t="shared" si="5"/>
        <v>nicht rostendes CrNi-Stahlblech</v>
      </c>
      <c r="G254" s="236" t="s">
        <v>25</v>
      </c>
      <c r="H254" s="230" t="s">
        <v>529</v>
      </c>
    </row>
    <row r="255" spans="6:8" ht="15">
      <c r="F255" s="226" t="str">
        <f t="shared" si="5"/>
        <v>Aluminium walzblank</v>
      </c>
      <c r="G255" s="236" t="s">
        <v>16</v>
      </c>
      <c r="H255" s="230" t="s">
        <v>519</v>
      </c>
    </row>
    <row r="256" spans="6:8" ht="15">
      <c r="F256" s="226" t="str">
        <f t="shared" si="5"/>
        <v>Stahlblech gerostet</v>
      </c>
      <c r="G256" s="236" t="s">
        <v>524</v>
      </c>
      <c r="H256" s="230" t="s">
        <v>525</v>
      </c>
    </row>
    <row r="257" spans="6:8" ht="15">
      <c r="F257" s="226" t="str">
        <f t="shared" si="5"/>
        <v>Stahlblech verzinkt</v>
      </c>
      <c r="G257" s="236" t="s">
        <v>601</v>
      </c>
      <c r="H257" s="230" t="s">
        <v>614</v>
      </c>
    </row>
    <row r="258" spans="6:8" ht="15">
      <c r="F258" s="226" t="str">
        <f t="shared" si="5"/>
        <v>Stahlblech farbbeschichtet</v>
      </c>
      <c r="G258" s="236" t="s">
        <v>24</v>
      </c>
      <c r="H258" s="230" t="s">
        <v>523</v>
      </c>
    </row>
    <row r="259" spans="6:8" ht="15">
      <c r="F259" s="226" t="str">
        <f t="shared" si="5"/>
        <v>Stahlblech mit Korrosionsanstrich</v>
      </c>
      <c r="G259" s="236" t="s">
        <v>623</v>
      </c>
      <c r="H259" s="230" t="s">
        <v>682</v>
      </c>
    </row>
    <row r="260" spans="6:8" ht="15">
      <c r="F260" s="226" t="str">
        <f t="shared" si="5"/>
        <v>Metallisch (sauber)</v>
      </c>
      <c r="G260" s="236" t="s">
        <v>602</v>
      </c>
      <c r="H260" s="230" t="s">
        <v>615</v>
      </c>
    </row>
    <row r="261" spans="6:8" ht="15">
      <c r="F261" s="226" t="str">
        <f t="shared" si="5"/>
        <v>Metallisch (verstaubt)</v>
      </c>
      <c r="G261" s="236" t="s">
        <v>603</v>
      </c>
      <c r="H261" s="230" t="s">
        <v>616</v>
      </c>
    </row>
    <row r="262" spans="6:8" ht="15">
      <c r="F262" s="226" t="str">
        <f>IF($D$8=$C$3,G262,H262)</f>
        <v>Hinweis : Die Wärmeleitfähigkeit λD wurde vom Benutzer verändert!</v>
      </c>
      <c r="G262" s="236" t="s">
        <v>686</v>
      </c>
      <c r="H262" s="230" t="s">
        <v>687</v>
      </c>
    </row>
    <row r="263" spans="6:8" ht="15">
      <c r="F263" s="226" t="str">
        <f>IF($D$8=$C$3,G263,H263)</f>
        <v>Emissionsgrad [-]</v>
      </c>
      <c r="G263" s="236" t="s">
        <v>636</v>
      </c>
      <c r="H263" s="230" t="s">
        <v>637</v>
      </c>
    </row>
    <row r="264" spans="6:8" ht="15">
      <c r="F264" s="226" t="str">
        <f t="shared" ref="F264" si="6">IF($D$8=$C$3,G264,H264)</f>
        <v>Stahlrohr</v>
      </c>
      <c r="G264" s="236" t="s">
        <v>634</v>
      </c>
      <c r="H264" s="230" t="s">
        <v>638</v>
      </c>
    </row>
    <row r="265" spans="6:8" ht="15">
      <c r="F265" s="226" t="str">
        <f>IF($D$8=$C$3,G265,H265)</f>
        <v>Standardwerte setzen</v>
      </c>
      <c r="G265" s="236" t="s">
        <v>650</v>
      </c>
      <c r="H265" s="230" t="s">
        <v>698</v>
      </c>
    </row>
    <row r="266" spans="6:8" ht="15">
      <c r="F266" s="226" t="str">
        <f>IF($D$8=$C$3,G266,H266)</f>
        <v>Amortisationszeit</v>
      </c>
      <c r="G266" s="233" t="s">
        <v>403</v>
      </c>
      <c r="H266" s="228" t="s">
        <v>667</v>
      </c>
    </row>
    <row r="267" spans="6:8" ht="60">
      <c r="F267" s="226" t="str">
        <f>IF($D$8=$C$3,G267,H267)</f>
        <v>Kopierfunktion :  Durch Klick auf den Knopf "Kopieren V1 --&gt; V2" werden alle Daten der Variante 1 in die Variante 2 kopiert. Damit kann speditiv die Einwirkung verschiedener Dämmstärken ermittelt werden. Er befindet sich rechts oben neben der Variante 2.</v>
      </c>
      <c r="G267" s="312" t="s">
        <v>672</v>
      </c>
      <c r="H267" s="240" t="s">
        <v>681</v>
      </c>
    </row>
    <row r="268" spans="6:8" ht="15">
      <c r="F268" s="226" t="str">
        <f>IF($D$8=$C$3,G268,H268)</f>
        <v>Änderbar</v>
      </c>
      <c r="G268" s="312" t="s">
        <v>621</v>
      </c>
      <c r="H268" s="240" t="s">
        <v>695</v>
      </c>
    </row>
    <row r="269" spans="6:8" ht="15">
      <c r="F269" s="226" t="str">
        <f>IF($D$8=$C$3,G269,H269)</f>
        <v>Geändert</v>
      </c>
      <c r="G269" s="312" t="s">
        <v>622</v>
      </c>
      <c r="H269" s="240" t="s">
        <v>696</v>
      </c>
    </row>
    <row r="270" spans="6:8" ht="15">
      <c r="F270" s="226" t="str">
        <f t="shared" ref="F270:F274" si="7">IF($D$8=$C$3,G270,H270)</f>
        <v>Erste Schritte</v>
      </c>
      <c r="G270" s="312" t="s">
        <v>124</v>
      </c>
      <c r="H270" s="240" t="s">
        <v>712</v>
      </c>
    </row>
    <row r="271" spans="6:8" ht="15">
      <c r="F271" s="226" t="str">
        <f t="shared" si="7"/>
        <v>Eingabe der Grundlagen</v>
      </c>
      <c r="G271" s="312" t="s">
        <v>125</v>
      </c>
      <c r="H271" s="240" t="s">
        <v>714</v>
      </c>
    </row>
    <row r="272" spans="6:8" ht="15">
      <c r="F272" s="226" t="str">
        <f t="shared" si="7"/>
        <v>Berechnung starten</v>
      </c>
      <c r="G272" s="312" t="s">
        <v>126</v>
      </c>
      <c r="H272" s="240" t="s">
        <v>713</v>
      </c>
    </row>
    <row r="273" spans="6:8" ht="15">
      <c r="F273" s="226" t="str">
        <f t="shared" si="7"/>
        <v>Innenabmessung (mm)</v>
      </c>
      <c r="G273" s="312" t="s">
        <v>138</v>
      </c>
      <c r="H273" s="240" t="s">
        <v>715</v>
      </c>
    </row>
    <row r="274" spans="6:8" ht="15">
      <c r="F274" s="226" t="str">
        <f t="shared" si="7"/>
        <v>Dämmmaterialien</v>
      </c>
      <c r="G274" s="312" t="s">
        <v>717</v>
      </c>
      <c r="H274" s="240" t="s">
        <v>718</v>
      </c>
    </row>
    <row r="275" spans="6:8" ht="15">
      <c r="F275" s="226" t="str">
        <f t="shared" ref="F275:F279" si="8">IF($D$8=$C$3,G275,H275)</f>
        <v>Jahre</v>
      </c>
      <c r="G275" s="312" t="s">
        <v>372</v>
      </c>
      <c r="H275" s="240" t="s">
        <v>487</v>
      </c>
    </row>
    <row r="276" spans="6:8" ht="15">
      <c r="F276" s="226" t="str">
        <f t="shared" si="8"/>
        <v>%/Jahr</v>
      </c>
      <c r="G276" s="312" t="s">
        <v>719</v>
      </c>
      <c r="H276" s="240" t="s">
        <v>720</v>
      </c>
    </row>
    <row r="277" spans="6:8" ht="15">
      <c r="F277" s="226" t="str">
        <f t="shared" si="8"/>
        <v>Dämmmaterialien</v>
      </c>
      <c r="G277" s="312" t="s">
        <v>717</v>
      </c>
      <c r="H277" s="240" t="s">
        <v>718</v>
      </c>
    </row>
    <row r="278" spans="6:8" ht="15">
      <c r="F278" s="226" t="str">
        <f t="shared" si="8"/>
        <v>Dämmmaterialien</v>
      </c>
      <c r="G278" s="312" t="s">
        <v>717</v>
      </c>
      <c r="H278" s="240" t="s">
        <v>718</v>
      </c>
    </row>
    <row r="279" spans="6:8" ht="15">
      <c r="F279" s="226" t="str">
        <f t="shared" si="8"/>
        <v>Dämmmaterialien</v>
      </c>
      <c r="G279" s="312" t="s">
        <v>717</v>
      </c>
      <c r="H279" s="240" t="s">
        <v>718</v>
      </c>
    </row>
    <row r="280" spans="6:8" ht="15">
      <c r="F280" s="226" t="str">
        <f t="shared" ref="F280" si="9">IF($D$8=$C$3,G280,H280)</f>
        <v>Dokument FAQ zu PIR-RT2 (häufig gestellte Fragen)</v>
      </c>
      <c r="G280" s="312" t="s">
        <v>724</v>
      </c>
      <c r="H280" s="240" t="s">
        <v>765</v>
      </c>
    </row>
    <row r="281" spans="6:8" ht="15">
      <c r="F281" s="226" t="str">
        <f t="shared" ref="F281" si="10">IF($D$8=$C$3,G281,H281)</f>
        <v>Anleitung zum Rechentool PIR-RT2 (ausführliche Version)</v>
      </c>
      <c r="G281" s="312" t="s">
        <v>725</v>
      </c>
      <c r="H281" s="240" t="s">
        <v>733</v>
      </c>
    </row>
    <row r="282" spans="6:8" ht="15">
      <c r="F282" s="226" t="str">
        <f t="shared" ref="F282" si="11">IF($D$8=$C$3,G282,H282)</f>
        <v>Broschüre "PIR - der Hochleistungswärmedämmstoff für Rohrleitungen"</v>
      </c>
      <c r="G282" s="312" t="s">
        <v>763</v>
      </c>
      <c r="H282" s="240" t="s">
        <v>764</v>
      </c>
    </row>
    <row r="283" spans="6:8" ht="15">
      <c r="F283" s="226" t="str">
        <f t="shared" ref="F283" si="12">IF($D$8=$C$3,G283,H283)</f>
        <v>Unterlagen zum Rechentool PIR-RT2</v>
      </c>
      <c r="G283" s="312" t="s">
        <v>730</v>
      </c>
      <c r="H283" s="240" t="s">
        <v>732</v>
      </c>
    </row>
    <row r="319" spans="6:9">
      <c r="F319" s="674" t="s">
        <v>768</v>
      </c>
    </row>
    <row r="320" spans="6:9" ht="25.5">
      <c r="F320" s="667" t="str">
        <f>IF(Start!$B$37=1,G320,IF(Start!$B$37=2,H320,I320))</f>
        <v>swisspor AG</v>
      </c>
      <c r="G320" s="668" t="s">
        <v>767</v>
      </c>
      <c r="H320" s="669" t="s">
        <v>735</v>
      </c>
      <c r="I320" s="669" t="s">
        <v>743</v>
      </c>
    </row>
    <row r="321" spans="6:9">
      <c r="F321" s="667" t="str">
        <f>IF(Start!$B$37=1,G321,IF(Start!$B$37=2,H321,I321))</f>
        <v>Industriestrasse</v>
      </c>
      <c r="G321" s="670" t="s">
        <v>739</v>
      </c>
      <c r="H321" s="670" t="s">
        <v>736</v>
      </c>
      <c r="I321" s="670" t="s">
        <v>744</v>
      </c>
    </row>
    <row r="322" spans="6:9">
      <c r="F322" s="667" t="str">
        <f>IF(Start!$B$37=1,G322,IF(Start!$B$37=2,H322,I322))</f>
        <v>CH-5623 Boswil</v>
      </c>
      <c r="G322" s="670" t="s">
        <v>740</v>
      </c>
      <c r="H322" s="670" t="s">
        <v>737</v>
      </c>
      <c r="I322" s="670" t="s">
        <v>745</v>
      </c>
    </row>
    <row r="323" spans="6:9">
      <c r="F323" s="667" t="str">
        <f>IF(Start!$B$37=1,G323,IF(Start!$B$37=2,H323,I323))</f>
        <v>Tel  +41 (0) 56 678 98 98</v>
      </c>
      <c r="G323" s="670" t="s">
        <v>741</v>
      </c>
      <c r="H323" s="670" t="s">
        <v>769</v>
      </c>
      <c r="I323" s="670" t="s">
        <v>746</v>
      </c>
    </row>
    <row r="324" spans="6:9">
      <c r="F324" s="667" t="str">
        <f>IF(Start!$B$37=1,G324,IF(Start!$B$37=2,H324,I324))</f>
        <v>Fax +41 (0) 56 678 98 99</v>
      </c>
      <c r="G324" s="670" t="s">
        <v>742</v>
      </c>
      <c r="H324" s="670" t="s">
        <v>770</v>
      </c>
      <c r="I324" s="670" t="s">
        <v>747</v>
      </c>
    </row>
    <row r="325" spans="6:9">
      <c r="F325" s="667" t="str">
        <f>IF(Start!$B$37=1,G325,IF(Start!$B$37=2,H325,I325))</f>
        <v>www.swisspor.ch</v>
      </c>
      <c r="G325" s="671" t="s">
        <v>329</v>
      </c>
      <c r="H325" s="671" t="s">
        <v>560</v>
      </c>
      <c r="I325" s="671" t="s">
        <v>561</v>
      </c>
    </row>
    <row r="326" spans="6:9" ht="15.75">
      <c r="F326" s="667">
        <f>IF(Start!$B$37=1,G326,IF(Start!$B$37=2,H326,I326))</f>
        <v>0</v>
      </c>
      <c r="G326" s="672"/>
      <c r="H326" s="324"/>
      <c r="I326" s="324"/>
    </row>
    <row r="327" spans="6:9" ht="25.5">
      <c r="F327" s="667" t="str">
        <f>IF(Start!$B$37=1,G327,IF(Start!$B$37=2,H327,I327))</f>
        <v xml:space="preserve">Elri AG
</v>
      </c>
      <c r="G327" s="669" t="s">
        <v>735</v>
      </c>
      <c r="H327" s="669" t="s">
        <v>743</v>
      </c>
      <c r="I327" s="673" t="s">
        <v>738</v>
      </c>
    </row>
    <row r="328" spans="6:9">
      <c r="F328" s="667" t="str">
        <f>IF(Start!$B$37=1,G328,IF(Start!$B$37=2,H328,I328))</f>
        <v>Gewerbestrasse 3</v>
      </c>
      <c r="G328" s="670" t="s">
        <v>736</v>
      </c>
      <c r="H328" s="670" t="s">
        <v>744</v>
      </c>
      <c r="I328" s="670" t="s">
        <v>739</v>
      </c>
    </row>
    <row r="329" spans="6:9">
      <c r="F329" s="667" t="str">
        <f>IF(Start!$B$37=1,G329,IF(Start!$B$37=2,H329,I329))</f>
        <v>CH-4552 Derendingen</v>
      </c>
      <c r="G329" s="670" t="s">
        <v>737</v>
      </c>
      <c r="H329" s="670" t="s">
        <v>745</v>
      </c>
      <c r="I329" s="670" t="s">
        <v>740</v>
      </c>
    </row>
    <row r="330" spans="6:9">
      <c r="F330" s="667" t="str">
        <f>IF(Start!$B$37=1,G330,IF(Start!$B$37=2,H330,I330))</f>
        <v>Tel: +041 (0)32 681 33 11</v>
      </c>
      <c r="G330" s="670" t="s">
        <v>769</v>
      </c>
      <c r="H330" s="670" t="s">
        <v>746</v>
      </c>
      <c r="I330" s="670" t="s">
        <v>741</v>
      </c>
    </row>
    <row r="331" spans="6:9">
      <c r="F331" s="667" t="str">
        <f>IF(Start!$B$37=1,G331,IF(Start!$B$37=2,H331,I331))</f>
        <v>Fax: +041(0)32 682 15 05</v>
      </c>
      <c r="G331" s="670" t="s">
        <v>770</v>
      </c>
      <c r="H331" s="670" t="s">
        <v>747</v>
      </c>
      <c r="I331" s="670" t="s">
        <v>742</v>
      </c>
    </row>
    <row r="332" spans="6:9">
      <c r="F332" s="667" t="str">
        <f>IF(Start!$B$37=1,G332,IF(Start!$B$37=2,H332,I332))</f>
        <v>www.elri.ch</v>
      </c>
      <c r="G332" s="671" t="s">
        <v>560</v>
      </c>
      <c r="H332" s="671" t="s">
        <v>561</v>
      </c>
      <c r="I332" s="671" t="s">
        <v>329</v>
      </c>
    </row>
    <row r="333" spans="6:9" ht="15.75">
      <c r="F333" s="667">
        <f>IF(Start!$B$37=1,G333,IF(Start!$B$37=2,H333,I333))</f>
        <v>0</v>
      </c>
      <c r="G333" s="324"/>
      <c r="H333" s="324"/>
      <c r="I333" s="672"/>
    </row>
    <row r="334" spans="6:9" ht="25.5">
      <c r="F334" s="667" t="str">
        <f>IF(Start!$B$37=1,G334,IF(Start!$B$37=2,H334,I334))</f>
        <v>Regisol AG</v>
      </c>
      <c r="G334" s="669" t="s">
        <v>743</v>
      </c>
      <c r="H334" s="673" t="s">
        <v>738</v>
      </c>
      <c r="I334" s="669" t="s">
        <v>735</v>
      </c>
    </row>
    <row r="335" spans="6:9">
      <c r="F335" s="667" t="str">
        <f>IF(Start!$B$37=1,G335,IF(Start!$B$37=2,H335,I335))</f>
        <v>Schwalbenweg 3</v>
      </c>
      <c r="G335" s="670" t="s">
        <v>744</v>
      </c>
      <c r="H335" s="670" t="s">
        <v>739</v>
      </c>
      <c r="I335" s="670" t="s">
        <v>736</v>
      </c>
    </row>
    <row r="336" spans="6:9">
      <c r="F336" s="667" t="str">
        <f>IF(Start!$B$37=1,G336,IF(Start!$B$37=2,H336,I336))</f>
        <v>CH-3292 Busswil bei Büren</v>
      </c>
      <c r="G336" s="670" t="s">
        <v>745</v>
      </c>
      <c r="H336" s="670" t="s">
        <v>740</v>
      </c>
      <c r="I336" s="670" t="s">
        <v>737</v>
      </c>
    </row>
    <row r="337" spans="6:9">
      <c r="F337" s="667" t="str">
        <f>IF(Start!$B$37=1,G337,IF(Start!$B$37=2,H337,I337))</f>
        <v>Tel: +041 (0)385 22 33</v>
      </c>
      <c r="G337" s="670" t="s">
        <v>746</v>
      </c>
      <c r="H337" s="670" t="s">
        <v>741</v>
      </c>
      <c r="I337" s="670" t="s">
        <v>769</v>
      </c>
    </row>
    <row r="338" spans="6:9">
      <c r="F338" s="667" t="str">
        <f>IF(Start!$B$37=1,G338,IF(Start!$B$37=2,H338,I338))</f>
        <v>Fax: +041(0)385 22 35</v>
      </c>
      <c r="G338" s="670" t="s">
        <v>747</v>
      </c>
      <c r="H338" s="670" t="s">
        <v>742</v>
      </c>
      <c r="I338" s="670" t="s">
        <v>770</v>
      </c>
    </row>
    <row r="339" spans="6:9">
      <c r="F339" s="667" t="str">
        <f>IF(Start!$B$37=1,G339,IF(Start!$B$37=2,H339,I339))</f>
        <v>www.regisol.ch</v>
      </c>
      <c r="G339" s="671" t="s">
        <v>561</v>
      </c>
      <c r="H339" s="671" t="s">
        <v>329</v>
      </c>
      <c r="I339" s="671" t="s">
        <v>560</v>
      </c>
    </row>
    <row r="340" spans="6:9" ht="15.75">
      <c r="F340" s="665"/>
      <c r="G340" s="323"/>
      <c r="H340" s="666"/>
      <c r="I340" s="323"/>
    </row>
  </sheetData>
  <sheetProtection password="DD65" sheet="1" objects="1" scenarios="1"/>
  <hyperlinks>
    <hyperlink ref="G325" r:id="rId1"/>
    <hyperlink ref="G332" r:id="rId2"/>
    <hyperlink ref="G339" r:id="rId3"/>
    <hyperlink ref="H339" r:id="rId4"/>
    <hyperlink ref="H325" r:id="rId5"/>
    <hyperlink ref="H332" r:id="rId6"/>
    <hyperlink ref="I332" r:id="rId7"/>
    <hyperlink ref="I339" r:id="rId8"/>
    <hyperlink ref="I325" r:id="rId9"/>
  </hyperlinks>
  <pageMargins left="0.7" right="0.7" top="0.78740157499999996" bottom="0.78740157499999996" header="0.3" footer="0.3"/>
  <pageSetup paperSize="9" orientation="portrait" verticalDpi="1200"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348</vt:i4>
      </vt:variant>
    </vt:vector>
  </HeadingPairs>
  <TitlesOfParts>
    <vt:vector size="353" baseType="lpstr">
      <vt:lpstr>Start</vt:lpstr>
      <vt:lpstr>Grundlagen</vt:lpstr>
      <vt:lpstr>Resultate Wärmeschutz</vt:lpstr>
      <vt:lpstr>Resultate Kälteschutz</vt:lpstr>
      <vt:lpstr>Anleitung</vt:lpstr>
      <vt:lpstr>Anleitung!Druckbereich</vt:lpstr>
      <vt:lpstr>Grundlagen!Druckbereich</vt:lpstr>
      <vt:lpstr>'Resultate Kälteschutz'!Druckbereich</vt:lpstr>
      <vt:lpstr>'Resultate Wärmeschutz'!Druckbereich</vt:lpstr>
      <vt:lpstr>Start!Druckbereich</vt:lpstr>
      <vt:lpstr>FeldAmortisationIsolierung</vt:lpstr>
      <vt:lpstr>FeldAmortisationIsolierung_V2</vt:lpstr>
      <vt:lpstr>FeldBerührungsschtzTemp</vt:lpstr>
      <vt:lpstr>FeldBerührungsschtzTemp_V2</vt:lpstr>
      <vt:lpstr>FeldBetriebszeitJahr</vt:lpstr>
      <vt:lpstr>FeldBetriebszeitJahr_V2</vt:lpstr>
      <vt:lpstr>FeldBetriebszeitTag</vt:lpstr>
      <vt:lpstr>FeldBetriebszeitTag_V2</vt:lpstr>
      <vt:lpstr>FeldDämmMaterial</vt:lpstr>
      <vt:lpstr>FeldDämmMaterial_Benutzer</vt:lpstr>
      <vt:lpstr>FeldDämmMaterial_Benutzer_V2</vt:lpstr>
      <vt:lpstr>FeldDämmMaterial_V2</vt:lpstr>
      <vt:lpstr>FeldDampfbremse</vt:lpstr>
      <vt:lpstr>FeldDampfbremse_V2</vt:lpstr>
      <vt:lpstr>FeldDampfbremseBez</vt:lpstr>
      <vt:lpstr>FeldDampfbremseBez_V2</vt:lpstr>
      <vt:lpstr>FeldDD</vt:lpstr>
      <vt:lpstr>FeldDD_V2</vt:lpstr>
      <vt:lpstr>FeldDiD</vt:lpstr>
      <vt:lpstr>FeldDiD_V2</vt:lpstr>
      <vt:lpstr>FeldDR</vt:lpstr>
      <vt:lpstr>FeldDR_V2</vt:lpstr>
      <vt:lpstr>FeldDU</vt:lpstr>
      <vt:lpstr>FeldDU_V2</vt:lpstr>
      <vt:lpstr>FeldEmissionsfaktor</vt:lpstr>
      <vt:lpstr>FeldEmissionsfaktor_V2</vt:lpstr>
      <vt:lpstr>FeldEmissionsgradUmmantelung</vt:lpstr>
      <vt:lpstr>FeldEmissionsgradUmmantelung_V2</vt:lpstr>
      <vt:lpstr>FeldEmissionsgradUmmantelungBez</vt:lpstr>
      <vt:lpstr>FeldEmissionsgradUmmantelungBez_V2</vt:lpstr>
      <vt:lpstr>FeldEnergiepreis</vt:lpstr>
      <vt:lpstr>FeldEnergiepreis_V2</vt:lpstr>
      <vt:lpstr>FeldEnergiepreissteigerung</vt:lpstr>
      <vt:lpstr>FeldEnergiepreissteigerung_V2</vt:lpstr>
      <vt:lpstr>FeldEnergietraeger</vt:lpstr>
      <vt:lpstr>FeldEnergietraeger_V2</vt:lpstr>
      <vt:lpstr>FeldFD</vt:lpstr>
      <vt:lpstr>FeldFD_V2</vt:lpstr>
      <vt:lpstr>FeldFeuchte</vt:lpstr>
      <vt:lpstr>FeldFeuchte_V2</vt:lpstr>
      <vt:lpstr>FeldFli</vt:lpstr>
      <vt:lpstr>FeldFli_V2</vt:lpstr>
      <vt:lpstr>FeldLaengeRohrleitung</vt:lpstr>
      <vt:lpstr>FeldLaengeRohrleitung_V2</vt:lpstr>
      <vt:lpstr>FeldLambda10</vt:lpstr>
      <vt:lpstr>FeldLambda10_V2</vt:lpstr>
      <vt:lpstr>FeldLambda20</vt:lpstr>
      <vt:lpstr>FeldLambda20_V2</vt:lpstr>
      <vt:lpstr>FeldLambdaDeklariert</vt:lpstr>
      <vt:lpstr>FeldLambdaDeklariert_V2</vt:lpstr>
      <vt:lpstr>FeldLambdaMittel</vt:lpstr>
      <vt:lpstr>FeldLambdaMittel_V2</vt:lpstr>
      <vt:lpstr>FeldLambdaR</vt:lpstr>
      <vt:lpstr>FeldLambdaR_V2</vt:lpstr>
      <vt:lpstr>FeldLambdaReal</vt:lpstr>
      <vt:lpstr>FeldLambdaReal_V2</vt:lpstr>
      <vt:lpstr>FeldLambdaVorhandenMax</vt:lpstr>
      <vt:lpstr>FeldLambdaVorhandenMax_V2</vt:lpstr>
      <vt:lpstr>FeldLambdaVorhandenMin</vt:lpstr>
      <vt:lpstr>FeldLambdaVorhandenMin_V2</vt:lpstr>
      <vt:lpstr>FeldLambdaZ</vt:lpstr>
      <vt:lpstr>FeldLambdaZ_V2</vt:lpstr>
      <vt:lpstr>FeldLambdaZBez</vt:lpstr>
      <vt:lpstr>FeldLambdaZBez_V2</vt:lpstr>
      <vt:lpstr>FeldLuftFeuchte</vt:lpstr>
      <vt:lpstr>FeldLuftFeuchte_V2</vt:lpstr>
      <vt:lpstr>FeldMaxMinTemp</vt:lpstr>
      <vt:lpstr>FeldMediumstemperatur</vt:lpstr>
      <vt:lpstr>FeldMediumstemperatur_V2</vt:lpstr>
      <vt:lpstr>FeldMinMaxTemp</vt:lpstr>
      <vt:lpstr>FeldName_Variante2</vt:lpstr>
      <vt:lpstr>FeldNutzungszeitAnlage</vt:lpstr>
      <vt:lpstr>FeldNutzungszeitAnlage_V2</vt:lpstr>
      <vt:lpstr>FeldRohrAusrichtung</vt:lpstr>
      <vt:lpstr>FeldRohrAusrichtung_V2</vt:lpstr>
      <vt:lpstr>FeldRohrMaterial</vt:lpstr>
      <vt:lpstr>FeldRohrMaterial_V2</vt:lpstr>
      <vt:lpstr>FeldSD</vt:lpstr>
      <vt:lpstr>FeldSD_V2</vt:lpstr>
      <vt:lpstr>FeldUmgebungstemperatur</vt:lpstr>
      <vt:lpstr>FeldUmgebungstemperatur_V2</vt:lpstr>
      <vt:lpstr>FeldWasserdampfdiff</vt:lpstr>
      <vt:lpstr>FeldWasserdampfdiff_V2</vt:lpstr>
      <vt:lpstr>FeldWBR</vt:lpstr>
      <vt:lpstr>FeldWBR_V2</vt:lpstr>
      <vt:lpstr>FeldWBRBez</vt:lpstr>
      <vt:lpstr>FeldWBRBez_V2</vt:lpstr>
      <vt:lpstr>FeldWD</vt:lpstr>
      <vt:lpstr>FeldWD_V2</vt:lpstr>
      <vt:lpstr>FeldWindgeschwindigkeit</vt:lpstr>
      <vt:lpstr>FeldWindgeschwindigkeit_V2</vt:lpstr>
      <vt:lpstr>FeldWindgeschwindigkeitBez</vt:lpstr>
      <vt:lpstr>FeldWindgeschwindigkeitBez_V2</vt:lpstr>
      <vt:lpstr>FeldWirkungsgrad</vt:lpstr>
      <vt:lpstr>FeldWirkungsgrad_V2</vt:lpstr>
      <vt:lpstr>FelsAdressePlaner</vt:lpstr>
      <vt:lpstr>Liste_Amortisationszeit</vt:lpstr>
      <vt:lpstr>Liste_Ausrichtung</vt:lpstr>
      <vt:lpstr>Liste_DämmMaterial</vt:lpstr>
      <vt:lpstr>Liste_Dampfbremse</vt:lpstr>
      <vt:lpstr>Liste_DD_Armaflex</vt:lpstr>
      <vt:lpstr>Liste_DD_Halogenfrei</vt:lpstr>
      <vt:lpstr>Liste_DD_Pir</vt:lpstr>
      <vt:lpstr>Liste_DD_Rock800</vt:lpstr>
      <vt:lpstr>Liste_DD_Rock850</vt:lpstr>
      <vt:lpstr>Liste_DD_VET</vt:lpstr>
      <vt:lpstr>Liste_DD_VETBES</vt:lpstr>
      <vt:lpstr>Liste_DiD_Armaflex</vt:lpstr>
      <vt:lpstr>Liste_DiD_Halogenfrei</vt:lpstr>
      <vt:lpstr>Liste_DiD_Pir</vt:lpstr>
      <vt:lpstr>Liste_DiD_Rock800</vt:lpstr>
      <vt:lpstr>Liste_DiD_Rock850</vt:lpstr>
      <vt:lpstr>Liste_DiD_VET</vt:lpstr>
      <vt:lpstr>Liste_DiD_VETBES</vt:lpstr>
      <vt:lpstr>Liste_EmissionsgradOberfläche</vt:lpstr>
      <vt:lpstr>Liste_Energietraeger</vt:lpstr>
      <vt:lpstr>Liste_Rohrmaterial</vt:lpstr>
      <vt:lpstr>Liste_Unterkonstruktion</vt:lpstr>
      <vt:lpstr>Liste_WBR</vt:lpstr>
      <vt:lpstr>Liste_Windgeschwindigkeit</vt:lpstr>
      <vt:lpstr>Matrix_LambdaD</vt:lpstr>
      <vt:lpstr>RKCO2</vt:lpstr>
      <vt:lpstr>RKCO2_V2</vt:lpstr>
      <vt:lpstr>RKDeltaCO2</vt:lpstr>
      <vt:lpstr>RKDeltaEnergie</vt:lpstr>
      <vt:lpstr>RKDeltaKosten</vt:lpstr>
      <vt:lpstr>RKDH</vt:lpstr>
      <vt:lpstr>RKDH_V2</vt:lpstr>
      <vt:lpstr>RKEnergie</vt:lpstr>
      <vt:lpstr>RKEnergie_V2</vt:lpstr>
      <vt:lpstr>RKF</vt:lpstr>
      <vt:lpstr>RKF_V2</vt:lpstr>
      <vt:lpstr>RKhAussen</vt:lpstr>
      <vt:lpstr>RKhAussen_V2</vt:lpstr>
      <vt:lpstr>RKKosten</vt:lpstr>
      <vt:lpstr>RKKosten_V2</vt:lpstr>
      <vt:lpstr>RKLambdaB</vt:lpstr>
      <vt:lpstr>RKLambdaB_V2</vt:lpstr>
      <vt:lpstr>RKLambdaD</vt:lpstr>
      <vt:lpstr>RKLambdaD_V2</vt:lpstr>
      <vt:lpstr>RKLambdaDD</vt:lpstr>
      <vt:lpstr>RKLambdaDD_V2</vt:lpstr>
      <vt:lpstr>RKOberflächentemp</vt:lpstr>
      <vt:lpstr>RKOberflächentemp_V2</vt:lpstr>
      <vt:lpstr>RKOberflächentempTauwasser</vt:lpstr>
      <vt:lpstr>RKOberflächentempTauwasser_V2</vt:lpstr>
      <vt:lpstr>RKP</vt:lpstr>
      <vt:lpstr>RKP_V2</vt:lpstr>
      <vt:lpstr>RKPSE</vt:lpstr>
      <vt:lpstr>RKPSE_V2</vt:lpstr>
      <vt:lpstr>RKRD</vt:lpstr>
      <vt:lpstr>RKRD_V2</vt:lpstr>
      <vt:lpstr>RKRWert</vt:lpstr>
      <vt:lpstr>RKRWert_V2</vt:lpstr>
      <vt:lpstr>RKVDämm</vt:lpstr>
      <vt:lpstr>RKVDämm_V2</vt:lpstr>
      <vt:lpstr>RKWärmestromRad</vt:lpstr>
      <vt:lpstr>RKWärmestromRad_V2</vt:lpstr>
      <vt:lpstr>RKWärmestromRadWBR</vt:lpstr>
      <vt:lpstr>RKWärmestromRadWBR_V2</vt:lpstr>
      <vt:lpstr>RWCO2</vt:lpstr>
      <vt:lpstr>RWCO2_V2</vt:lpstr>
      <vt:lpstr>RWDämmungNachMuKEn</vt:lpstr>
      <vt:lpstr>RWDämmungNachMuKEn_V2</vt:lpstr>
      <vt:lpstr>RWDeltaCO2</vt:lpstr>
      <vt:lpstr>RWDeltaEnergie</vt:lpstr>
      <vt:lpstr>RWDeltaKosten</vt:lpstr>
      <vt:lpstr>RWEnergie</vt:lpstr>
      <vt:lpstr>RWEnergie_V2</vt:lpstr>
      <vt:lpstr>RWhAussen</vt:lpstr>
      <vt:lpstr>RWhAussen_V2</vt:lpstr>
      <vt:lpstr>RWKosten</vt:lpstr>
      <vt:lpstr>RWKosten_V2</vt:lpstr>
      <vt:lpstr>RWLambdaB</vt:lpstr>
      <vt:lpstr>RWLambdaB_V2</vt:lpstr>
      <vt:lpstr>RWOberflächentemp</vt:lpstr>
      <vt:lpstr>RWOberflächentemp_V2</vt:lpstr>
      <vt:lpstr>RWRWert</vt:lpstr>
      <vt:lpstr>RWRWert_V2</vt:lpstr>
      <vt:lpstr>RWWärmestromRad</vt:lpstr>
      <vt:lpstr>RWWärmestromRad_V2</vt:lpstr>
      <vt:lpstr>RWWärmestromRadWBR</vt:lpstr>
      <vt:lpstr>RWWärmestromRadWBR_V2</vt:lpstr>
      <vt:lpstr>SD_GrFeuchte_Glas</vt:lpstr>
      <vt:lpstr>SD_GrFeuchte_Kautschuk</vt:lpstr>
      <vt:lpstr>SD_GrFeuchte_KautschukNH</vt:lpstr>
      <vt:lpstr>SD_GrFeuchte_keineDämmung</vt:lpstr>
      <vt:lpstr>SD_GrFeuchte_PIR</vt:lpstr>
      <vt:lpstr>SD_GrFeuchte_STW</vt:lpstr>
      <vt:lpstr>SD_LambdaThöchst_Glas</vt:lpstr>
      <vt:lpstr>SD_LambdaThöchst_Kautschuk</vt:lpstr>
      <vt:lpstr>SD_LambdaThöchst_KautschukNH</vt:lpstr>
      <vt:lpstr>SD_LambdaThöchst_keineDämmung</vt:lpstr>
      <vt:lpstr>SD_LambdaThöchst_PIR</vt:lpstr>
      <vt:lpstr>SD_LambdaThöchst_STW</vt:lpstr>
      <vt:lpstr>SD_LambdaTtiefst_Glas</vt:lpstr>
      <vt:lpstr>SD_LambdaTtiefst_Kautschuk</vt:lpstr>
      <vt:lpstr>SD_LambdaTtiefst_KautschukNH</vt:lpstr>
      <vt:lpstr>SD_LambdaTtiefst_keineDämmung</vt:lpstr>
      <vt:lpstr>SD_LambdaTtiefst_PIR</vt:lpstr>
      <vt:lpstr>SD_LambdaTtiefst_STW</vt:lpstr>
      <vt:lpstr>SD_Name_Glas</vt:lpstr>
      <vt:lpstr>SD_Name_Kautschuk</vt:lpstr>
      <vt:lpstr>SD_Name_KautschukNH</vt:lpstr>
      <vt:lpstr>SD_Name_keineDämmung</vt:lpstr>
      <vt:lpstr>SD_Name_PIR</vt:lpstr>
      <vt:lpstr>SD_Name_STW</vt:lpstr>
      <vt:lpstr>SD_u_Glas</vt:lpstr>
      <vt:lpstr>SD_u_Kautschuk</vt:lpstr>
      <vt:lpstr>SD_u_KautschukNH</vt:lpstr>
      <vt:lpstr>SD_u_keineDämmung</vt:lpstr>
      <vt:lpstr>SD_u_PIR</vt:lpstr>
      <vt:lpstr>SD_u_STW</vt:lpstr>
      <vt:lpstr>Sprache</vt:lpstr>
      <vt:lpstr>WW_Lambda_CURohr</vt:lpstr>
      <vt:lpstr>WW_Lambda_EdelstahlRohr</vt:lpstr>
      <vt:lpstr>WW_Lambda_KunststoffRohr</vt:lpstr>
      <vt:lpstr>WW_Lambda_Stahlrohr</vt:lpstr>
      <vt:lpstr>WW_Name_Amort_kurz</vt:lpstr>
      <vt:lpstr>WW_Name_Amort_lang</vt:lpstr>
      <vt:lpstr>WW_Name_Amort_mittel</vt:lpstr>
      <vt:lpstr>WW_Name_CURohr</vt:lpstr>
      <vt:lpstr>WW_Name_EdelstahlRohr</vt:lpstr>
      <vt:lpstr>WW_Name_Energie_Gas</vt:lpstr>
      <vt:lpstr>WW_Name_Energie_Öl</vt:lpstr>
      <vt:lpstr>WW_Name_Energie_Pellets</vt:lpstr>
      <vt:lpstr>WW_Name_Energie_Strom_LW</vt:lpstr>
      <vt:lpstr>WW_Name_Energie_Strom_WS</vt:lpstr>
      <vt:lpstr>WW_Name_KunststoffRohr</vt:lpstr>
      <vt:lpstr>WW_Name_Oberfläche_Alu_e</vt:lpstr>
      <vt:lpstr>WW_Name_Oberfläche_Alu_o</vt:lpstr>
      <vt:lpstr>WW_Name_Oberfläche_Alu_w</vt:lpstr>
      <vt:lpstr>WW_Name_Oberfläche_Edelstahl</vt:lpstr>
      <vt:lpstr>WW_Name_Oberfläche_keine</vt:lpstr>
      <vt:lpstr>WW_Name_Oberfläche_Metall_s</vt:lpstr>
      <vt:lpstr>WW_Name_Oberfläche_Metall_v</vt:lpstr>
      <vt:lpstr>WW_Name_Oberfläche_nicht_metallisch</vt:lpstr>
      <vt:lpstr>WW_Name_Oberfläche_Stahl_f</vt:lpstr>
      <vt:lpstr>WW_Name_Oberfläche_Stahl_g</vt:lpstr>
      <vt:lpstr>WW_Name_Oberfläche_Stahl_k</vt:lpstr>
      <vt:lpstr>WW_Name_Oberfläche_Stahl_v</vt:lpstr>
      <vt:lpstr>WW_Name_sd_alu</vt:lpstr>
      <vt:lpstr>WW_Name_sd_alu_pet</vt:lpstr>
      <vt:lpstr>WW_Name_sd_Bit_10</vt:lpstr>
      <vt:lpstr>WW_Name_sd_Bit_100</vt:lpstr>
      <vt:lpstr>WW_Name_sd_Bit_50</vt:lpstr>
      <vt:lpstr>WW_Name_sd_Blech_g</vt:lpstr>
      <vt:lpstr>WW_Name_sd_Blech_ng</vt:lpstr>
      <vt:lpstr>WW_Name_sd_FlK_20</vt:lpstr>
      <vt:lpstr>WW_Name_sd_FlK50</vt:lpstr>
      <vt:lpstr>WW_Name_sd_keine</vt:lpstr>
      <vt:lpstr>WW_Name_sd_klebAlu</vt:lpstr>
      <vt:lpstr>WW_Name_sd_KlebPE</vt:lpstr>
      <vt:lpstr>WW_Name_Stahlrohr</vt:lpstr>
      <vt:lpstr>WW_Name_Unterkonstruktion_gedämmt</vt:lpstr>
      <vt:lpstr>WW_Name_Unterkonstruktion_keine</vt:lpstr>
      <vt:lpstr>WW_Name_Unterkonstruktion_Stahl_gedämmt</vt:lpstr>
      <vt:lpstr>WW_Name_Unterkonstruktion_Stahl_ungedämmt</vt:lpstr>
      <vt:lpstr>WW_Name_wbr_keine</vt:lpstr>
      <vt:lpstr>WW_Name_wbr_übliche</vt:lpstr>
      <vt:lpstr>WW_Name_wbr_viele</vt:lpstr>
      <vt:lpstr>WW_Name_wbr_wenige</vt:lpstr>
      <vt:lpstr>WW_Name_Wind_aussen_frisch</vt:lpstr>
      <vt:lpstr>WW_Name_Wind_aussen_leise</vt:lpstr>
      <vt:lpstr>WW_Name_Wind_aussen_schwach</vt:lpstr>
      <vt:lpstr>WW_Name_Wind_innen</vt:lpstr>
      <vt:lpstr>WW_Rohrausrichtung_horizontal</vt:lpstr>
      <vt:lpstr>WW_Rohrausrichtung_vertikal</vt:lpstr>
      <vt:lpstr>WW_Wandstärke_CURohr</vt:lpstr>
      <vt:lpstr>WW_Wandstärke_EdelstahlRohr</vt:lpstr>
      <vt:lpstr>WW_Wandstärke_KunststoffRohr</vt:lpstr>
      <vt:lpstr>WW_Wandstärke_Stahlrohr</vt:lpstr>
      <vt:lpstr>WW_Wert_Amort_kurz</vt:lpstr>
      <vt:lpstr>WW_Wert_Amort_lang</vt:lpstr>
      <vt:lpstr>WW_Wert_Amort_mittel</vt:lpstr>
      <vt:lpstr>WW_Wert_CO2_Energie_Gas</vt:lpstr>
      <vt:lpstr>WW_Wert_CO2_Energie_Öl</vt:lpstr>
      <vt:lpstr>WW_Wert_CO2_Energie_Pellets</vt:lpstr>
      <vt:lpstr>WW_Wert_CO2_Energie_Strom_LW</vt:lpstr>
      <vt:lpstr>WW_Wert_CO2_Energie_Strom_WS</vt:lpstr>
      <vt:lpstr>WW_Wert_JAZ_Energie_Gas</vt:lpstr>
      <vt:lpstr>WW_Wert_JAZ_Energie_Öl</vt:lpstr>
      <vt:lpstr>WW_Wert_JAZ_Energie_Pellets</vt:lpstr>
      <vt:lpstr>WW_Wert_JAZ_Energie_Strom_LW</vt:lpstr>
      <vt:lpstr>WW_Wert_JAZ_Energie_Strom_WS</vt:lpstr>
      <vt:lpstr>WW_Wert_Name_Wind_aussen_frisch</vt:lpstr>
      <vt:lpstr>WW_Wert_Oberfläche_Alu_e</vt:lpstr>
      <vt:lpstr>WW_Wert_Oberfläche_Alu_o</vt:lpstr>
      <vt:lpstr>WW_Wert_Oberfläche_Alu_w</vt:lpstr>
      <vt:lpstr>WW_Wert_Oberfläche_Edelstahl</vt:lpstr>
      <vt:lpstr>WW_Wert_Oberfläche_keine</vt:lpstr>
      <vt:lpstr>WW_Wert_Oberfläche_Metall_s</vt:lpstr>
      <vt:lpstr>WW_Wert_Oberfläche_Metall_v</vt:lpstr>
      <vt:lpstr>WW_Wert_Oberfläche_nicht_metallisch</vt:lpstr>
      <vt:lpstr>WW_Wert_Oberfläche_Stahl_f</vt:lpstr>
      <vt:lpstr>WW_Wert_Oberfläche_Stahl_g</vt:lpstr>
      <vt:lpstr>WW_Wert_Oberfläche_Stahl_k</vt:lpstr>
      <vt:lpstr>WW_Wert_Oberfläche_Stahl_v</vt:lpstr>
      <vt:lpstr>WW_Wert_PEinheit_Energie_Gas</vt:lpstr>
      <vt:lpstr>WW_Wert_PEinheit_Energie_Öl</vt:lpstr>
      <vt:lpstr>WW_Wert_PEinheit_Energie_Pellets</vt:lpstr>
      <vt:lpstr>WW_Wert_PEinheit_Energie_Strom_LW</vt:lpstr>
      <vt:lpstr>WW_Wert_PEinheit_Energie_Strom_WS</vt:lpstr>
      <vt:lpstr>WW_Wert_Preis_Energie_Gas</vt:lpstr>
      <vt:lpstr>WW_Wert_Preis_Energie_Öl</vt:lpstr>
      <vt:lpstr>WW_Wert_Preis_Energie_Pellets</vt:lpstr>
      <vt:lpstr>WW_Wert_Preis_Energie_Strom_LW</vt:lpstr>
      <vt:lpstr>WW_Wert_Preis_Energie_Strom_WS</vt:lpstr>
      <vt:lpstr>WW_Wert_sd_alu</vt:lpstr>
      <vt:lpstr>WW_Wert_sd_alu_pet</vt:lpstr>
      <vt:lpstr>WW_Wert_sd_Bit_10</vt:lpstr>
      <vt:lpstr>WW_Wert_sd_Bit_100</vt:lpstr>
      <vt:lpstr>WW_Wert_sd_Bit_50</vt:lpstr>
      <vt:lpstr>WW_Wert_sd_Blech_g</vt:lpstr>
      <vt:lpstr>WW_Wert_sd_Blech_ng</vt:lpstr>
      <vt:lpstr>WW_Wert_sd_d_alu</vt:lpstr>
      <vt:lpstr>WW_Wert_sd_d_alu_pet</vt:lpstr>
      <vt:lpstr>WW_Wert_sd_d_Bit_10</vt:lpstr>
      <vt:lpstr>WW_Wert_sd_d_Bit_100</vt:lpstr>
      <vt:lpstr>WW_Wert_sd_d_Bit_50</vt:lpstr>
      <vt:lpstr>WW_Wert_sd_d_Blech_g</vt:lpstr>
      <vt:lpstr>WW_Wert_sd_d_Blech_ng</vt:lpstr>
      <vt:lpstr>WW_Wert_sd_d_FlK_20</vt:lpstr>
      <vt:lpstr>WW_Wert_sd_d_FlK50</vt:lpstr>
      <vt:lpstr>WW_Wert_sd_d_keine</vt:lpstr>
      <vt:lpstr>WW_Wert_sd_d_klebAlu</vt:lpstr>
      <vt:lpstr>WW_Wert_sd_d_KlebPE</vt:lpstr>
      <vt:lpstr>WW_Wert_sd_FlK_20</vt:lpstr>
      <vt:lpstr>WW_Wert_sd_FlK50</vt:lpstr>
      <vt:lpstr>WW_Wert_sd_keine</vt:lpstr>
      <vt:lpstr>WW_Wert_sd_klebAlu</vt:lpstr>
      <vt:lpstr>WW_Wert_sd_KlebPE</vt:lpstr>
      <vt:lpstr>WW_Wert_Unterkonstruktion_gedämmt</vt:lpstr>
      <vt:lpstr>WW_Wert_Unterkonstruktion_keine</vt:lpstr>
      <vt:lpstr>WW_Wert_Unterkonstruktion_Stahl_gedämmt</vt:lpstr>
      <vt:lpstr>WW_Wert_Unterkonstruktion_Stahl_ungedämmt</vt:lpstr>
      <vt:lpstr>WW_Wert_wbr_keine</vt:lpstr>
      <vt:lpstr>WW_Wert_wbr_übliche</vt:lpstr>
      <vt:lpstr>WW_Wert_wbr_viele</vt:lpstr>
      <vt:lpstr>WW_Wert_wbr_wenige</vt:lpstr>
      <vt:lpstr>WW_Wert_Wind_aussen_leise</vt:lpstr>
      <vt:lpstr>WW_Wert_Wind_aussen_schwach</vt:lpstr>
      <vt:lpstr>WW_Wert_Wind_innen</vt:lpstr>
    </vt:vector>
  </TitlesOfParts>
  <Company>HTA Luzern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zafriedl</dc:creator>
  <cp:lastModifiedBy>Wittwer Susanne</cp:lastModifiedBy>
  <cp:lastPrinted>2014-01-10T11:00:37Z</cp:lastPrinted>
  <dcterms:created xsi:type="dcterms:W3CDTF">2006-02-15T07:32:44Z</dcterms:created>
  <dcterms:modified xsi:type="dcterms:W3CDTF">2014-10-09T15:55:25Z</dcterms:modified>
</cp:coreProperties>
</file>